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C:\Users\delcy\Downloads\"/>
    </mc:Choice>
  </mc:AlternateContent>
  <xr:revisionPtr revIDLastSave="624" documentId="13_ncr:1_{31B57F6A-C43B-4CAD-8C9E-01A268A930EC}" xr6:coauthVersionLast="47" xr6:coauthVersionMax="47" xr10:uidLastSave="{1BFF3B2E-CE20-45C3-835F-995E257D5436}"/>
  <bookViews>
    <workbookView xWindow="-120" yWindow="-120" windowWidth="20730" windowHeight="1104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6" i="1" l="1"/>
  <c r="AL36" i="1"/>
  <c r="AQ33" i="1"/>
  <c r="AQ32" i="1"/>
  <c r="AQ21" i="1"/>
  <c r="AQ38" i="1"/>
  <c r="AG36" i="1"/>
  <c r="AA37" i="1"/>
  <c r="AP36" i="1"/>
  <c r="AQ34" i="1"/>
  <c r="AA38" i="1"/>
  <c r="V34" i="1"/>
  <c r="V33" i="1"/>
  <c r="V38" i="1"/>
  <c r="V37" i="1"/>
  <c r="AK37" i="1"/>
  <c r="AK38" i="1"/>
  <c r="AM37" i="1"/>
  <c r="AM38" i="1"/>
  <c r="AF37" i="1"/>
  <c r="AF38" i="1"/>
  <c r="AH37" i="1"/>
  <c r="AH38" i="1"/>
  <c r="AH32" i="1"/>
  <c r="AC38" i="1"/>
  <c r="AC37" i="1"/>
  <c r="V32" i="1"/>
  <c r="X33" i="1"/>
  <c r="X34" i="1"/>
  <c r="X37" i="1"/>
  <c r="X38" i="1"/>
  <c r="X32" i="1"/>
  <c r="V16" i="1"/>
  <c r="X16" i="1" s="1"/>
  <c r="W36" i="1"/>
  <c r="AP38" i="1"/>
  <c r="AQ37" i="1"/>
  <c r="AP37" i="1"/>
  <c r="AP34" i="1"/>
  <c r="AR34" i="1" s="1"/>
  <c r="AP33" i="1"/>
  <c r="AR33" i="1" s="1"/>
  <c r="AP32" i="1"/>
  <c r="AR32" i="1" s="1"/>
  <c r="AQ30" i="1"/>
  <c r="AQ29" i="1"/>
  <c r="AQ28" i="1"/>
  <c r="AQ27" i="1"/>
  <c r="AQ26" i="1"/>
  <c r="AQ25" i="1"/>
  <c r="AQ24" i="1"/>
  <c r="AQ23" i="1"/>
  <c r="AQ22" i="1"/>
  <c r="AQ20" i="1"/>
  <c r="AQ19" i="1"/>
  <c r="AQ18" i="1"/>
  <c r="AQ17" i="1"/>
  <c r="AQ16" i="1"/>
  <c r="V36" i="1"/>
  <c r="W35" i="1"/>
  <c r="V30" i="1"/>
  <c r="X30" i="1" s="1"/>
  <c r="V29" i="1"/>
  <c r="X29" i="1" s="1"/>
  <c r="V28" i="1"/>
  <c r="X28" i="1" s="1"/>
  <c r="V27" i="1"/>
  <c r="X27" i="1" s="1"/>
  <c r="V26" i="1"/>
  <c r="X26" i="1" s="1"/>
  <c r="V25" i="1"/>
  <c r="X25" i="1" s="1"/>
  <c r="V24" i="1"/>
  <c r="X24" i="1" s="1"/>
  <c r="V23" i="1"/>
  <c r="X23" i="1" s="1"/>
  <c r="V22" i="1"/>
  <c r="V21" i="1"/>
  <c r="X21" i="1" s="1"/>
  <c r="V20" i="1"/>
  <c r="X20" i="1" s="1"/>
  <c r="V19" i="1"/>
  <c r="X19" i="1" s="1"/>
  <c r="V18" i="1"/>
  <c r="X18" i="1" s="1"/>
  <c r="V17" i="1"/>
  <c r="X17" i="1" s="1"/>
  <c r="X22" i="1" l="1"/>
  <c r="X31" i="1" s="1"/>
  <c r="X35" i="1"/>
  <c r="AQ35" i="1"/>
  <c r="AR35" i="1" s="1"/>
  <c r="AR37" i="1"/>
  <c r="AR38" i="1"/>
  <c r="AR36" i="1"/>
  <c r="X36" i="1"/>
  <c r="P28" i="1"/>
  <c r="AP28" i="1" s="1"/>
  <c r="AR28" i="1" s="1"/>
  <c r="AR39" i="1" l="1"/>
  <c r="X39" i="1"/>
  <c r="X40" i="1" s="1"/>
  <c r="P30" i="1"/>
  <c r="AP30" i="1" s="1"/>
  <c r="AR30" i="1" s="1"/>
  <c r="P29" i="1"/>
  <c r="AP29" i="1" s="1"/>
  <c r="AR29" i="1" s="1"/>
  <c r="P24" i="1"/>
  <c r="AP24" i="1" s="1"/>
  <c r="AR24" i="1" s="1"/>
  <c r="P25" i="1"/>
  <c r="AP25" i="1" s="1"/>
  <c r="AR25" i="1" s="1"/>
  <c r="P26" i="1"/>
  <c r="AP26" i="1" s="1"/>
  <c r="AR26" i="1" s="1"/>
  <c r="P27" i="1"/>
  <c r="AP27" i="1" s="1"/>
  <c r="AR27" i="1" s="1"/>
  <c r="P23" i="1"/>
  <c r="AP23" i="1" s="1"/>
  <c r="AR23" i="1" s="1"/>
  <c r="P22" i="1"/>
  <c r="AP22" i="1" s="1"/>
  <c r="AR22" i="1" s="1"/>
  <c r="P21" i="1"/>
  <c r="AP21" i="1" s="1"/>
  <c r="AR21" i="1" s="1"/>
  <c r="P20" i="1" l="1"/>
  <c r="AP20" i="1" s="1"/>
  <c r="AR20" i="1" s="1"/>
  <c r="P19" i="1"/>
  <c r="AP19" i="1" s="1"/>
  <c r="AR19" i="1" s="1"/>
  <c r="P18" i="1"/>
  <c r="AP18" i="1" s="1"/>
  <c r="AR18" i="1" s="1"/>
  <c r="P17" i="1"/>
  <c r="AP17" i="1" s="1"/>
  <c r="P16" i="1"/>
  <c r="AP16" i="1" s="1"/>
  <c r="AR16" i="1" s="1"/>
  <c r="AR17" i="1" l="1"/>
  <c r="AR31" i="1" s="1"/>
  <c r="AR40" i="1" s="1"/>
  <c r="AK16" i="1"/>
  <c r="AM16" i="1" s="1"/>
  <c r="AK32" i="1"/>
  <c r="AM32" i="1" s="1"/>
  <c r="AK36" i="1"/>
  <c r="AM36" i="1" s="1"/>
  <c r="AK35" i="1"/>
  <c r="AM35" i="1" s="1"/>
  <c r="AK34" i="1"/>
  <c r="AM34" i="1" s="1"/>
  <c r="AK33" i="1"/>
  <c r="AM33"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F36" i="1"/>
  <c r="AH36" i="1" s="1"/>
  <c r="AF35" i="1"/>
  <c r="AH35" i="1" s="1"/>
  <c r="AF34" i="1"/>
  <c r="AH34" i="1" s="1"/>
  <c r="AF33" i="1"/>
  <c r="AH33" i="1" s="1"/>
  <c r="AH39" i="1" s="1"/>
  <c r="AF30" i="1"/>
  <c r="AH30" i="1" s="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H31" i="1" s="1"/>
  <c r="AA36" i="1"/>
  <c r="AC36" i="1" s="1"/>
  <c r="AA35" i="1"/>
  <c r="AC35" i="1" s="1"/>
  <c r="AA34" i="1"/>
  <c r="AC34" i="1" s="1"/>
  <c r="AA33" i="1"/>
  <c r="AC33" i="1" s="1"/>
  <c r="AA32" i="1"/>
  <c r="AC32" i="1" s="1"/>
  <c r="AC39" i="1" s="1"/>
  <c r="AA30" i="1"/>
  <c r="AC30" i="1" s="1"/>
  <c r="AA29" i="1"/>
  <c r="AC29" i="1" s="1"/>
  <c r="AA28" i="1"/>
  <c r="AC28" i="1" s="1"/>
  <c r="AA27" i="1"/>
  <c r="AC27" i="1" s="1"/>
  <c r="AA26" i="1"/>
  <c r="AC26" i="1" s="1"/>
  <c r="AA25" i="1"/>
  <c r="AC25" i="1" s="1"/>
  <c r="AA24" i="1"/>
  <c r="AC24" i="1" s="1"/>
  <c r="AA23" i="1"/>
  <c r="AC23" i="1" s="1"/>
  <c r="AA22" i="1"/>
  <c r="AC22" i="1" s="1"/>
  <c r="AA21" i="1"/>
  <c r="AC21" i="1" s="1"/>
  <c r="AA20" i="1"/>
  <c r="AC20" i="1" s="1"/>
  <c r="AA19" i="1"/>
  <c r="AC19" i="1" s="1"/>
  <c r="AA18" i="1"/>
  <c r="AC18" i="1" s="1"/>
  <c r="AA17" i="1"/>
  <c r="AC17" i="1" s="1"/>
  <c r="AA16" i="1"/>
  <c r="AC16" i="1" s="1"/>
  <c r="AM39" i="1" l="1"/>
  <c r="AM31" i="1"/>
  <c r="AM40" i="1" s="1"/>
  <c r="AC31" i="1"/>
  <c r="AC40" i="1" s="1"/>
  <c r="AH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3" authorId="0" shapeId="0" xr:uid="{00000000-0006-0000-0000-000005000000}">
      <text>
        <r>
          <rPr>
            <b/>
            <sz val="9"/>
            <color indexed="81"/>
            <rFont val="Tahoma"/>
            <family val="2"/>
          </rPr>
          <t>Indique el nombre del proceso al cual está asociada la meta</t>
        </r>
      </text>
    </comment>
    <comment ref="A15" authorId="0" shapeId="0" xr:uid="{00000000-0006-0000-0000-000006000000}">
      <text>
        <r>
          <rPr>
            <b/>
            <sz val="9"/>
            <color indexed="81"/>
            <rFont val="Tahoma"/>
            <family val="2"/>
          </rPr>
          <t>Incluya el número del objetivo estratégico, de acuerdo con lo adoptado en el Plan Estratégico Institucional</t>
        </r>
      </text>
    </comment>
    <comment ref="B15"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5" authorId="0" shapeId="0" xr:uid="{00000000-0006-0000-0000-000008000000}">
      <text>
        <r>
          <rPr>
            <b/>
            <sz val="9"/>
            <color indexed="81"/>
            <rFont val="Tahoma"/>
            <family val="2"/>
          </rPr>
          <t>Escriba el número de la meta, en orden consecutivo</t>
        </r>
      </text>
    </comment>
    <comment ref="E15"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5" authorId="0" shapeId="0" xr:uid="{00000000-0006-0000-0000-00000A000000}">
      <text>
        <r>
          <rPr>
            <b/>
            <sz val="9"/>
            <color indexed="81"/>
            <rFont val="Tahoma"/>
            <family val="2"/>
          </rPr>
          <t xml:space="preserve">Seleccione la opción que corresponda
</t>
        </r>
      </text>
    </comment>
    <comment ref="G15" authorId="0" shapeId="0" xr:uid="{00000000-0006-0000-0000-00000B000000}">
      <text>
        <r>
          <rPr>
            <b/>
            <sz val="9"/>
            <color indexed="81"/>
            <rFont val="Tahoma"/>
            <family val="2"/>
          </rPr>
          <t>Indique un nombre corto que refleje lo que pretende medir. 
Ej. Porcentaje de giros acumulados</t>
        </r>
      </text>
    </comment>
    <comment ref="H15"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5"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5"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5"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5" authorId="0" shapeId="0" xr:uid="{00000000-0006-0000-0000-000010000000}">
      <text>
        <r>
          <rPr>
            <b/>
            <sz val="9"/>
            <color indexed="81"/>
            <rFont val="Tahoma"/>
            <family val="2"/>
          </rPr>
          <t xml:space="preserve">Indique la magnitud programada para el trimestre. </t>
        </r>
      </text>
    </comment>
    <comment ref="M15" authorId="0" shapeId="0" xr:uid="{00000000-0006-0000-0000-000011000000}">
      <text>
        <r>
          <rPr>
            <b/>
            <sz val="9"/>
            <color indexed="81"/>
            <rFont val="Tahoma"/>
            <family val="2"/>
          </rPr>
          <t xml:space="preserve">Indique la magnitud programada para el trimestre. </t>
        </r>
      </text>
    </comment>
    <comment ref="N15" authorId="0" shapeId="0" xr:uid="{00000000-0006-0000-0000-000012000000}">
      <text>
        <r>
          <rPr>
            <b/>
            <sz val="9"/>
            <color indexed="81"/>
            <rFont val="Tahoma"/>
            <family val="2"/>
          </rPr>
          <t xml:space="preserve">Indique la magnitud programada para el trimestre. </t>
        </r>
      </text>
    </comment>
    <comment ref="O15" authorId="0" shapeId="0" xr:uid="{00000000-0006-0000-0000-000013000000}">
      <text>
        <r>
          <rPr>
            <b/>
            <sz val="9"/>
            <color indexed="81"/>
            <rFont val="Tahoma"/>
            <family val="2"/>
          </rPr>
          <t xml:space="preserve">Indique la magnitud programada para el trimestre. </t>
        </r>
      </text>
    </comment>
    <comment ref="P15" authorId="0" shapeId="0" xr:uid="{00000000-0006-0000-0000-000014000000}">
      <text>
        <r>
          <rPr>
            <b/>
            <sz val="9"/>
            <color indexed="81"/>
            <rFont val="Tahoma"/>
            <family val="2"/>
          </rPr>
          <t>Indique la programación total de la vigencia. 
Debe ser coherente con la meta.</t>
        </r>
      </text>
    </comment>
    <comment ref="Q15" authorId="0" shapeId="0" xr:uid="{00000000-0006-0000-0000-000015000000}">
      <text>
        <r>
          <rPr>
            <b/>
            <sz val="9"/>
            <color indexed="81"/>
            <rFont val="Tahoma"/>
            <family val="2"/>
          </rPr>
          <t xml:space="preserve">Indique el tipo de indicador: 
- Eficancia 
- Eficiencia 
- Efectividad </t>
        </r>
      </text>
    </comment>
    <comment ref="R15" authorId="0" shapeId="0" xr:uid="{00000000-0006-0000-0000-000016000000}">
      <text>
        <r>
          <rPr>
            <b/>
            <sz val="9"/>
            <color indexed="81"/>
            <rFont val="Tahoma"/>
            <family val="2"/>
          </rPr>
          <t>Indique la evidencia a presentar del cumplimiento de la meta. Se debe redactar de forma concreta y coherente con la meta</t>
        </r>
      </text>
    </comment>
    <comment ref="S15"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5" authorId="0" shapeId="0" xr:uid="{00000000-0006-0000-0000-000018000000}">
      <text>
        <r>
          <rPr>
            <b/>
            <sz val="9"/>
            <color indexed="81"/>
            <rFont val="Tahoma"/>
            <family val="2"/>
          </rPr>
          <t>Indique el área y grupo de trabajo (si se tiene), responsable de cumplir o ejecutar la meta</t>
        </r>
      </text>
    </comment>
    <comment ref="U15" authorId="0" shapeId="0" xr:uid="{00000000-0006-0000-0000-000019000000}">
      <text>
        <r>
          <rPr>
            <b/>
            <sz val="9"/>
            <color indexed="81"/>
            <rFont val="Tahoma"/>
            <family val="2"/>
          </rPr>
          <t>Indique el nombre de la dependencia responsable de reportar trimestralmente la meta a la OAP</t>
        </r>
      </text>
    </comment>
    <comment ref="V15" authorId="0" shapeId="0" xr:uid="{00000000-0006-0000-0000-00001A000000}">
      <text>
        <r>
          <rPr>
            <b/>
            <sz val="9"/>
            <color indexed="81"/>
            <rFont val="Tahoma"/>
            <family val="2"/>
          </rPr>
          <t>Indique la magnitud programada</t>
        </r>
      </text>
    </comment>
    <comment ref="W15" authorId="0" shapeId="0" xr:uid="{00000000-0006-0000-0000-00001B000000}">
      <text>
        <r>
          <rPr>
            <b/>
            <sz val="9"/>
            <color indexed="81"/>
            <rFont val="Tahoma"/>
            <family val="2"/>
          </rPr>
          <t>Indique la magnitud ejecutada. Corresponde al resultado de medir el indicador de la meta</t>
        </r>
      </text>
    </comment>
    <comment ref="X15"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5"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5" authorId="0" shapeId="0" xr:uid="{00000000-0006-0000-0000-00001E000000}">
      <text>
        <r>
          <rPr>
            <b/>
            <sz val="9"/>
            <color indexed="81"/>
            <rFont val="Tahoma"/>
            <family val="2"/>
          </rPr>
          <t xml:space="preserve">Indicar el nombre concreto de la evidencia aportada. </t>
        </r>
      </text>
    </comment>
    <comment ref="AA15" authorId="0" shapeId="0" xr:uid="{00000000-0006-0000-0000-00001F000000}">
      <text>
        <r>
          <rPr>
            <b/>
            <sz val="9"/>
            <color indexed="81"/>
            <rFont val="Tahoma"/>
            <family val="2"/>
          </rPr>
          <t>Indique la magnitud programada</t>
        </r>
      </text>
    </comment>
    <comment ref="AB15" authorId="0" shapeId="0" xr:uid="{00000000-0006-0000-0000-000020000000}">
      <text>
        <r>
          <rPr>
            <b/>
            <sz val="9"/>
            <color indexed="81"/>
            <rFont val="Tahoma"/>
            <family val="2"/>
          </rPr>
          <t>Indique la magnitud ejecutada. Corresponde al resultado de medir el indicador de la meta</t>
        </r>
      </text>
    </comment>
    <comment ref="AC15"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5"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5" authorId="0" shapeId="0" xr:uid="{00000000-0006-0000-0000-000023000000}">
      <text>
        <r>
          <rPr>
            <b/>
            <sz val="9"/>
            <color indexed="81"/>
            <rFont val="Tahoma"/>
            <family val="2"/>
          </rPr>
          <t xml:space="preserve">Indicar el nombre concreto de la evidencia aportada. </t>
        </r>
      </text>
    </comment>
    <comment ref="AF15" authorId="0" shapeId="0" xr:uid="{00000000-0006-0000-0000-000024000000}">
      <text>
        <r>
          <rPr>
            <b/>
            <sz val="9"/>
            <color indexed="81"/>
            <rFont val="Tahoma"/>
            <family val="2"/>
          </rPr>
          <t>Indique la magnitud programada</t>
        </r>
      </text>
    </comment>
    <comment ref="AG15" authorId="0" shapeId="0" xr:uid="{00000000-0006-0000-0000-000025000000}">
      <text>
        <r>
          <rPr>
            <b/>
            <sz val="9"/>
            <color indexed="81"/>
            <rFont val="Tahoma"/>
            <family val="2"/>
          </rPr>
          <t>Indique la magnitud ejecutada. Corresponde al resultado de medir el indicador de la meta</t>
        </r>
      </text>
    </comment>
    <comment ref="AH15"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5"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5" authorId="0" shapeId="0" xr:uid="{00000000-0006-0000-0000-000028000000}">
      <text>
        <r>
          <rPr>
            <b/>
            <sz val="9"/>
            <color indexed="81"/>
            <rFont val="Tahoma"/>
            <family val="2"/>
          </rPr>
          <t xml:space="preserve">Indicar el nombre concreto de la evidencia aportada. </t>
        </r>
      </text>
    </comment>
    <comment ref="AK15" authorId="0" shapeId="0" xr:uid="{00000000-0006-0000-0000-000029000000}">
      <text>
        <r>
          <rPr>
            <b/>
            <sz val="9"/>
            <color indexed="81"/>
            <rFont val="Tahoma"/>
            <family val="2"/>
          </rPr>
          <t>Indique la magnitud programada</t>
        </r>
      </text>
    </comment>
    <comment ref="AL15" authorId="0" shapeId="0" xr:uid="{00000000-0006-0000-0000-00002A000000}">
      <text>
        <r>
          <rPr>
            <b/>
            <sz val="9"/>
            <color indexed="81"/>
            <rFont val="Tahoma"/>
            <family val="2"/>
          </rPr>
          <t>Indique la magnitud ejecutada. Corresponde al resultado de medir el indicador de la meta</t>
        </r>
      </text>
    </comment>
    <comment ref="AM15"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5"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5" authorId="0" shapeId="0" xr:uid="{00000000-0006-0000-0000-00002D000000}">
      <text>
        <r>
          <rPr>
            <b/>
            <sz val="9"/>
            <color indexed="81"/>
            <rFont val="Tahoma"/>
            <family val="2"/>
          </rPr>
          <t xml:space="preserve">Indicar el nombre concreto de la evidencia aportada. </t>
        </r>
      </text>
    </comment>
    <comment ref="AP15" authorId="0" shapeId="0" xr:uid="{00000000-0006-0000-0000-00002E000000}">
      <text>
        <r>
          <rPr>
            <b/>
            <sz val="9"/>
            <color indexed="81"/>
            <rFont val="Tahoma"/>
            <family val="2"/>
          </rPr>
          <t>Indique la magnitud total programada para la vigencia</t>
        </r>
      </text>
    </comment>
    <comment ref="AQ15" authorId="0" shapeId="0" xr:uid="{00000000-0006-0000-0000-00002F000000}">
      <text>
        <r>
          <rPr>
            <b/>
            <sz val="9"/>
            <color indexed="81"/>
            <rFont val="Tahoma"/>
            <family val="2"/>
          </rPr>
          <t xml:space="preserve">Indique la magnitud ejecutada acumulada para la vigencia </t>
        </r>
      </text>
    </comment>
    <comment ref="AR15"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5" authorId="0" shapeId="0" xr:uid="{00000000-0006-0000-0000-000031000000}">
      <text>
        <r>
          <rPr>
            <b/>
            <sz val="9"/>
            <color indexed="81"/>
            <rFont val="Tahoma"/>
            <family val="2"/>
          </rPr>
          <t>Es la descripción detallada de los avances y logros obtenidos con la ejecución de la meta acumulados para la vigencia</t>
        </r>
      </text>
    </comment>
    <comment ref="E31" authorId="0" shapeId="0" xr:uid="{00000000-0006-0000-0000-000032000000}">
      <text>
        <r>
          <rPr>
            <b/>
            <sz val="9"/>
            <color indexed="81"/>
            <rFont val="Tahoma"/>
            <family val="2"/>
          </rPr>
          <t>Promedio obtenido para el periodo x 80%</t>
        </r>
      </text>
    </comment>
    <comment ref="E39" authorId="0" shapeId="0" xr:uid="{00000000-0006-0000-0000-000033000000}">
      <text>
        <r>
          <rPr>
            <b/>
            <sz val="9"/>
            <color indexed="81"/>
            <rFont val="Tahoma"/>
            <family val="2"/>
          </rPr>
          <t>Promedio obtenido en las metas transversales para el periodo x 20%</t>
        </r>
      </text>
    </comment>
    <comment ref="E40"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<sst xmlns="http://schemas.openxmlformats.org/spreadsheetml/2006/main" count="608" uniqueCount="353">
  <si>
    <r>
      <rPr>
        <b/>
        <sz val="14"/>
        <rFont val="Calibri Light"/>
        <family val="2"/>
        <scheme val="major"/>
      </rPr>
      <t>FORMULACIÓN Y SEGUIMIENTO PLANES DE GESTIÓN NIVEL LOCAL</t>
    </r>
    <r>
      <rPr>
        <b/>
        <sz val="11"/>
        <color theme="1"/>
        <rFont val="Calibri Light"/>
        <family val="2"/>
        <scheme val="major"/>
      </rPr>
      <t xml:space="preserve">
ALCALDÍA LOCAL DE USME</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</si>
  <si>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Versión: 6</t>
    </r>
    <r>
      <rPr>
        <sz val="11"/>
        <color theme="1"/>
        <rFont val="Calibri Light"/>
        <family val="2"/>
        <scheme val="major"/>
      </rPr>
      <t xml:space="preserve">
</t>
    </r>
    <r>
      <rPr>
        <b/>
        <sz val="11"/>
        <color theme="1"/>
        <rFont val="Calibri Light"/>
        <family val="2"/>
        <scheme val="major"/>
      </rPr>
      <t xml:space="preserve">Vigencia: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</si>
  <si>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2025</t>
  </si>
  <si>
    <t>CONTROL DE CAMBIOS</t>
  </si>
  <si>
    <t>VERSIÓN</t>
  </si>
  <si>
    <t>FECHA</t>
  </si>
  <si>
    <t>DESCRIPCIÓN DE LA MODIFICACIÓN</t>
  </si>
  <si>
    <t>28 de enero de 2025</t>
  </si>
  <si>
    <r>
      <t xml:space="preserve">Publicación del plan de gestión aprobado. Caso HOLA: </t>
    </r>
    <r>
      <rPr>
        <b/>
        <sz val="11"/>
        <color theme="1"/>
        <rFont val="Calibri Light"/>
        <family val="2"/>
        <scheme val="major"/>
      </rPr>
      <t>116065</t>
    </r>
  </si>
  <si>
    <t>16 de abril de 2025</t>
  </si>
  <si>
    <t>Para el primer trimestre de la vigencia 2025, el Plan de Gestión de la Alcaldia local de Usme  alcanzó un nivel de desempeño del 92,63% y 40,84% acumulado para la vigencia.</t>
  </si>
  <si>
    <t>26 de mayo de 2025</t>
  </si>
  <si>
    <t>Se realiza ajuste sobre la ejecución de las Metas Transversales 4 y 5 por alcance realizado al reporte generado por la Subsecretaría de Gestión Institucional - Grupo de Servicio de Atención a la Ciudadanía a través de memorando 20254600193883.</t>
  </si>
  <si>
    <t>28 de julio de 2025</t>
  </si>
  <si>
    <t>Para el II trimestre de la vigencia 2025, el Plan de Gestión de la Alcaldia local de Usme  alcanzó un nivel de desempeño del 90,66% y  58,21% acumulado para la vigencia.</t>
  </si>
  <si>
    <t>15 de octubre de 2025</t>
  </si>
  <si>
    <t>Para el III trimestre de la vigencia 2025, el Plan de Gestión de la Alcaldia local de Usme  alcanzó un nivel de desempeño del 88,11% y  78,14% acumulado para la vigencia.</t>
  </si>
  <si>
    <t>19 de enero de 2026</t>
  </si>
  <si>
    <t>Para el IV trimestre de la vigencia 2025, el Plan de Gestión de la Alcaldia local de Usme  alcanzó un nivel de desempeño del 78,59% y  90,76% acumulado para la vigencia.</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</si>
  <si>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</si>
  <si>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</si>
  <si>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</si>
  <si>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</si>
  <si>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</si>
  <si>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</si>
  <si>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</si>
  <si>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</si>
  <si>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</si>
  <si>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</si>
  <si>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</si>
  <si>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</si>
  <si>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</si>
  <si>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</si>
  <si>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</si>
  <si>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</si>
  <si>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</si>
  <si>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</si>
  <si>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</si>
  <si>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</si>
  <si>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</si>
  <si>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</si>
  <si>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</si>
  <si>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</si>
  <si>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</si>
  <si>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</si>
  <si>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</si>
  <si>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</si>
  <si>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</si>
  <si>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</si>
  <si>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</si>
  <si>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</si>
  <si>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</si>
  <si>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</si>
  <si>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</si>
  <si>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Fortalecer la articulación de la administración pública central y local para una gestión local y policiva más efectiva y transparente.</t>
  </si>
  <si>
    <t>Gestión Pública Territorial Local</t>
  </si>
  <si>
    <t>1</t>
  </si>
  <si>
    <r>
      <t>Alcanzar el 40% de avance</t>
    </r>
    <r>
      <rPr>
        <b/>
        <sz val="11"/>
        <color rgb="FFFF0000"/>
        <rFont val="Calibri Light"/>
        <family val="2"/>
        <scheme val="major"/>
      </rPr>
      <t xml:space="preserve"> </t>
    </r>
    <r>
      <rPr>
        <sz val="11"/>
        <color theme="1"/>
        <rFont val="Calibri Light"/>
        <family val="2"/>
        <scheme val="major"/>
      </rPr>
      <t>del total de las metas proyecto programadas del Plan de Desarrollo Local de la vigencia, al 30 de septiembre de 2025</t>
    </r>
  </si>
  <si>
    <t>Gestión</t>
  </si>
  <si>
    <t>Porcentaje de avance de las metas proyecto del Plan de Desarrollo Local en la vigencia 2025</t>
  </si>
  <si>
    <t>Sumatoria total del porcentaje de avance de las metas proyecto programadas en el 2025  / Número total de metas proyectos programadas del PDL en el 2025.
NOTA: El porcentaje máximo de avance es hasta el 100%</t>
  </si>
  <si>
    <t>39,62% (Con corte a 30 de septiembre de 2021)</t>
  </si>
  <si>
    <t>Creciente</t>
  </si>
  <si>
    <t>Porcentaje</t>
  </si>
  <si>
    <t>Eficacia</t>
  </si>
  <si>
    <t>Reporte trimestral de avance del Plan de Desarrollo Local - PDL</t>
  </si>
  <si>
    <t>SEGPLAN  - Reporte plan de acción componente de inversión</t>
  </si>
  <si>
    <t>Alcaldía Local -  Gestión del Desarrollo, Administrativa y Financiera</t>
  </si>
  <si>
    <t>Dirección para la Gestión del Desarrollo Local</t>
  </si>
  <si>
    <t>No Programada</t>
  </si>
  <si>
    <t xml:space="preserve">Actualmente, los resultados de avance a metas se generaron a partir de los archivos en PDF cargados por la Secretaría de Planeación, con corte al 31 de marzo. En dichos documentos se encuentra el Informe de Avance del Plan de Desarrollo Local 2025–2028.
</t>
  </si>
  <si>
    <t xml:space="preserve">Reporte metas de la DGDL </t>
  </si>
  <si>
    <t xml:space="preserve">Actualmente, los resultados de avance a metas se generaron a partir de los archivos en PDF cargados por la Secretaría de Planeación, con corte al 30 de junio. En dichos documentos se encuentra el Informe de Avance del Plan de Desarrollo Local 2025–2028.
</t>
  </si>
  <si>
    <t>Informes de avance PDL 2025-SDP</t>
  </si>
  <si>
    <t>De las 95 metas programadas para 2025 se obtiene un avance promedio de metas entregadas para la vigencia de 5,19%</t>
  </si>
  <si>
    <t>Documento PMR generado desde página web SDP "Informes consolidados de avance de los PDL 2025 - 2028 - Informes seguimiento Planes de Acción Local, ODS" 
Link: https://www.sdp.gov.co/gestion-a-la-inversion/planes-de-desarrollo-y-fortalecimiento-local/fortalecimiento-a-localidades
Publicado el Viernes, Noviembre 7, 2025</t>
  </si>
  <si>
    <t>La meta alcanzó un 12,98% del programado para la vigencia.</t>
  </si>
  <si>
    <t>Propiciar la revolución del servicio público con criterios de calidad, calidez, eficacia, oportunidad, sostenibilidad y transformación digital.</t>
  </si>
  <si>
    <t>Gestión Corporativa Institucional</t>
  </si>
  <si>
    <t>2</t>
  </si>
  <si>
    <t>Girar mínimo el 66% del presupuesto comprometido constituido como obligaciones por pagar de la vigencia 2024</t>
  </si>
  <si>
    <t>Porcentaje de giros acumulados de obligaciones por pagar de la vigencia 2024</t>
  </si>
  <si>
    <t>(Giros acumulados obligaciones por pagar de la vigencia 2024/Presupuesto comprometido constituido como obligaciones por pagar de la vigencia 2024)*100</t>
  </si>
  <si>
    <t>76%. (Corte a 31 de diciembre de 2023)</t>
  </si>
  <si>
    <t>Reporte seguimiento mensual consolidado</t>
  </si>
  <si>
    <t>BOGDATA</t>
  </si>
  <si>
    <t>Alcaldía Local -  Gestión del Desarrollo, Adminsitrativa y Financiera</t>
  </si>
  <si>
    <t>Se superó la meta programada para el 1er trimestre</t>
  </si>
  <si>
    <t>Reporte ejecución Bogdata corte 31-03-2025</t>
  </si>
  <si>
    <t xml:space="preserve">Se superó la meta programada para el 2do trimestre
</t>
  </si>
  <si>
    <t>Se superó la meta programada para el 3er trimestre</t>
  </si>
  <si>
    <t>Reporte ejecución Bogdata corte 30-09-2025</t>
  </si>
  <si>
    <t>Se superó la meta programada para el 4to trimestre</t>
  </si>
  <si>
    <t>Reporte ejecución Bogdata corte 31-12-2025</t>
  </si>
  <si>
    <t>La meta alcanzó un 100,00% del programado para la vigencia.</t>
  </si>
  <si>
    <t>3</t>
  </si>
  <si>
    <t>Girar mínimo el 65% del presupuesto comprometido constituido como obligaciones por pagar de la vigencia 2023 y anteriores</t>
  </si>
  <si>
    <t>Porcentaje de giros acumulados de obligaciones por pagar de la vigencia 2023 y anteriores</t>
  </si>
  <si>
    <t>(Giros acumulados obligaciones por pagar de la vigencia 2023 y anteriores/Presupuesto comprometido constituido como obligaciones por pagar de la vigencia 2023 y anteriores)*100</t>
  </si>
  <si>
    <t>62% (Corte a 31 de diciembre de 2023)</t>
  </si>
  <si>
    <t>No se cumple con la meta programada para el 4to trimestre</t>
  </si>
  <si>
    <t>La meta alcanzó un 88,98% del programado para la vigencia.</t>
  </si>
  <si>
    <t>4</t>
  </si>
  <si>
    <t>Comprometer mínimo el 97% del presupuesto de inversión directa de la vigencia</t>
  </si>
  <si>
    <t>Porcentaje de compromiso del presupuesto de inversión directa de la vigencia 2025</t>
  </si>
  <si>
    <t>(Valor de RP de inversión directa de la vigencia  / Valor total del presupuesto de inversión directa de la Vigencia)*100</t>
  </si>
  <si>
    <t>95.94% (Corte a 31 de diciembre de 2021)</t>
  </si>
  <si>
    <t>Se observa que no se ha alcanzado el porcentaje de cumplimiento acordado para el primer trimestre del Plan de Gestión. Este retraso en la ejecución se debe a la falta de contratación de los equipos de trabajo y formulación.</t>
  </si>
  <si>
    <t>Reporte de la  ejecución presupuestal de Bogdata corte 31-03-2025- Inversión directa</t>
  </si>
  <si>
    <t>Se observa un atraso en la planeación de los procesos de contratación, lo cual ha incidido negativamente en el avance de la ejecución de compromisos. A la fecha, no se evidencia un progreso significativo en la ejecución presupuestal, lo que refleja la necesidad de fortalecer la etapa de planeación contractual para garantizar el cumplimiento de las metas establecidas y la oportuna ejecución de los recursos.</t>
  </si>
  <si>
    <t>Para el cierre al 30 de septiembre se evidencia una baja ejecución en el FDL, debido a que actualmente se encuentran en trámite varios procesos de selección abierta que cuya adjudicación está prevista para los meses de octubre y noviembre. En consecuencia, durante el mes de septiembre no se alcanzó el cumplimiento de la meta programada.</t>
  </si>
  <si>
    <t>Reporte BOGDATA, corte 30 de Septiembre</t>
  </si>
  <si>
    <t>Para el cierre al 31 de diciembre, se evidencia que el FDL cumplió las metas del Plan de Gestión pactadas en materia de ejecución presupuestal de compromisos, las cuales incluyen todos los procesos contractuales asociados al avance de las metas del PDL, así como algunas modificaciones contractuales. En este sentido, se extiende una felicitación, dado que se logró un avance significativo durante el último trimestre del año, gracias al esfuerzo articulado de los equipos de Planeación y Contratación de la Alcaldía Local.</t>
  </si>
  <si>
    <t>Reporte BOGDATA Ejecucion presupuestal 20 FDL, corte 31 de diciembre</t>
  </si>
  <si>
    <t>5</t>
  </si>
  <si>
    <t>Girar mínimo el 51% del presupuesto total  disponible de inversión directa de la vigencia</t>
  </si>
  <si>
    <t>Porcentaje de giros acumulados de inversión directa de la vigencia</t>
  </si>
  <si>
    <t>(Giros acumulados de inversión directa de la vigencia/Presupuesto disponible de inversión directa de la vigencia)*100</t>
  </si>
  <si>
    <t>57.24% (Corte a 31 de diciembre de 2021)</t>
  </si>
  <si>
    <t>Los giros son muy bajos debido a que, actualmente, no se ha iniciado el proceso de contratación por la falta de equipos de trabajo. Además, muchas de las modalidades necesarias para avanzar en los proyectos de inversión aún no han sido formuladas ni contratadas.</t>
  </si>
  <si>
    <t>Se observa que el nivel de giros es  bajo, lo cual se relaciona directamente con la baja ejecución en compromisos presupuestales. Esta situación obedece, en gran medida, a falencias en la planeación de los procesos contractuales, así como a otros factores administrativos y operativos que han afectado el desarrollo oportuno de las etapas de ejecución.
Es importante que el equipo encargado fortalezca la etapa de planeación, mejore la articulación entre las áreas técnicas y financieras, y adelante acciones correctivas que permitan acelerar el cumplimiento de los compromisos adquiridos, con el fin de mejorar los indicadores de ejecución y garantizar el uso efectivo de los recursos públicos dentro de los plazos establecidos.</t>
  </si>
  <si>
    <t>El Fondo de Desarrollo Local no alcanzó el porcentaje de cumplimiento previsto en la meta del Plan de Gestión relacionada con los giros, a corte del 30 de septiembre. Esta situación obedece principalmente a los bajos niveles de ejecución derivados de la permanencia de varios procesos de selección en trámite, cuya adjudicación y posterior ejecución están proyectadas para los meses de octubre y noviembre.</t>
  </si>
  <si>
    <t>Reporte BOGDATA, corte 30 de septiembre</t>
  </si>
  <si>
    <t>Para el cierre al 31 de diciembre, se evidencia que el FDL no cumplió las metas del Plan de Gestión pactadas en materia de giros, lo cual generó un acumulado más alto en las obligaciones por pagar al finalizar la vigencia. Esta situación refleja rezagos en la ejecución financiera y afecta la oportunidad en el cumplimiento de los compromisos adquiridos, haciendo necesario fortalecer la programación de pagos y el seguimiento a la ejecución presupuestal.</t>
  </si>
  <si>
    <t>La meta alcanzó un 82,57% del programado para la vigencia.</t>
  </si>
  <si>
    <t>6</t>
  </si>
  <si>
    <t>Lograr que el 97%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</si>
  <si>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</si>
  <si>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</si>
  <si>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93,63% (Corte a 31 diciembre 2023)</t>
  </si>
  <si>
    <t>Constante</t>
  </si>
  <si>
    <t>SIPSE LOCAL</t>
  </si>
  <si>
    <t>Teniendo en cuenta el porcentaje de contratos registrados en estado de ejecución a 31/03/2025, y haciendo la comparativa frente al porcentaje que se planteo como meta, después de recopilar y analizar los datos relacionados a la localidad, se dialogara con los representantes de SIPSE de cada una de ellas para revisar, plantear y ejecutar mesas de trabajo cuyos objetivos sean aumentar las cifras obtenidas, actualizar la información correctamente, logar un porcentaje de cumplimiento igual o superior al de la meta asignada y dar alcance al análisis de la información reportada en caso de tener diferencias y/o solicitar aclaraciones en los datos obtenidos.</t>
  </si>
  <si>
    <t>Presentacion "Porcentaje de diferencia secop vs sipse"</t>
  </si>
  <si>
    <t xml:space="preserve">Teniendo en cuenta los consolidados generados de la herramienta SIPSE, el conjunto de datos abiertos SECOP II y la Tienda Virtual del Estado Colombiano del 01/07/2025, s las 8:00am, se procede a realizar el analisis y detalle de la informacion reportada para realizar el cálculo del indicador, verificando los contratos registrados y que se encuentran en estado de "ejecucion" en las plataformas señalados con corte al II trimestre.
</t>
  </si>
  <si>
    <t>Se realiza la comparación de datos entre las plataformas de SIPSE y SECOP descargando los reportes que arrojan la información comparable, identificando el numero de contratos registrados y en ejecucuión en las dos plataformas. La base de comparación esta en los contratos que en SECOP se encuentran en estado "Ejecución", "Modificado" y "Cedido"</t>
  </si>
  <si>
    <t xml:space="preserve">SIPSE - Reporte - Consulta de contratos vigentes 2025 del 01/01/2025 al 01/10/2025 - 8:00 am
SECOP II - Contratos electrónicos - Del 01/01/2025 al 01/10/2025 - 8:00 am
</t>
  </si>
  <si>
    <t>Se encontraron 303 contratos en ejecución en SECOP, 299 se encuentran en ejecución en SIPSE</t>
  </si>
  <si>
    <t>Reporte descargado de Datos Abiertos de SECOP. Contratos Electrónicos (Incluye contratos en estado: Cedido, Modificado y En Ejecución) comparado con el reporte descargado de SIPSE, denominado contratos vigencia 2025 (se descuentan del conteo de las 2 plataformas los contratos de prestación de servicios que se encuentran en estado "Terminado, no requiere liquidación"</t>
  </si>
  <si>
    <t>7</t>
  </si>
  <si>
    <t xml:space="preserve">Registrar el avance del 100% de las metas de los proyectos de inversión de la vigencia 2025, en el Módulo de proyectos de SIPSE LOCAL </t>
  </si>
  <si>
    <t>Retadora (mejora)</t>
  </si>
  <si>
    <t>Porcentaje de registro de avance de las metas de los proyectos de inversión de la vigencia 2025,  en el Módulo de proyectos de SIPSE LOCAL</t>
  </si>
  <si>
    <t>(Número de metas con avances registrados en el periodo de los Proyectos de inversión de la vigencia 2025,  en el Módulo de proyectos de SIPSE LOCAL / Número total de metas de los Proyectos de inversión de la vigencia 2025)*100%</t>
  </si>
  <si>
    <t>N/A</t>
  </si>
  <si>
    <t>Se registró avance cualitativo al 90% de las metas establecidas para la vigencia</t>
  </si>
  <si>
    <t>La base de las metas que se tuvieron en cuenta, parte del Plan Operativo Anual de Inversiones 2025, aprobado para la localidad.
Las metas con reporte de avance se extraen del reporte generado por la herramienta SIPSE, a traves de la sección de: Reportes/Proyectos/Seguimiento-Meta-Proyecto.
Como evidencia desde la DGDL se descargo cada uno de los reportes de los proyectos de inversión vigentes para 2025.</t>
  </si>
  <si>
    <t xml:space="preserve">"Para el 2do. trimestre 2025 (abril-mayo-junio) se realizó la verificación y seguimento de avance de metas de manera mensual. 
En este reporte de avance de metas se toma,  de manera excepcional, el porcentaje más alto obtenido entre el reporte realizado con corte al mes de mayo y junio, teniendo en cuenta que se esta llevando a cabo el ejercicio mensualmente a partir de este trimestre con las Alcaldías Locales. 
Para esta Alcaldía se tomó como porcentaje de avance el correspodiente al mes de mayo, como reporte del trimestre"
</t>
  </si>
  <si>
    <t>Se revisó en la plataforma Sipse, el 6 y 7 de octubre, con el fin de verificar el avance de las metas- proyecto de inversión a corte del 30 de septiembre-2025; el resultado se reporta conforme a la información registrada por el FDL en el mes de septiembre.</t>
  </si>
  <si>
    <t>Como evidencia, desde la DGDL, se descargó del sistema Sipse cada uno de los reportes de proyectos de inversión vigentes  2025: Reportes/Proyectos/Seguimiento Metas-proyecto</t>
  </si>
  <si>
    <t>No se presentó reporte con corte al 31 de diciembre.</t>
  </si>
  <si>
    <t>La meta alcanzó un 96,00% del programado para la vigencia.</t>
  </si>
  <si>
    <t>Inspección, Vigilancia y Control</t>
  </si>
  <si>
    <t>8</t>
  </si>
  <si>
    <t>Realizar 20.064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</si>
  <si>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</si>
  <si>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</si>
  <si>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Resultados a 31 de diciembre de 2024</t>
  </si>
  <si>
    <t>Suma</t>
  </si>
  <si>
    <t>Reporte de seguimiento de impulsos procesales</t>
  </si>
  <si>
    <t>Aplicativo ARCO</t>
  </si>
  <si>
    <t>Alcaldía Local -  Gestión Policiva</t>
  </si>
  <si>
    <t>Dirección para la Gestión Policiva</t>
  </si>
  <si>
    <t xml:space="preserve">5.201 expedientes a cargo de las inspecciones de policía impulsados </t>
  </si>
  <si>
    <t>Memorando 20252200137553 Seguimiento a metas locales Planes de Gestión PRIMER Trimestre 2025 DGP</t>
  </si>
  <si>
    <t xml:space="preserve">expedientes a cargo de las inspecciones </t>
  </si>
  <si>
    <t>Segun reporte de la DGP radicado No 20252200258243</t>
  </si>
  <si>
    <t>Más el 42% de lo programado</t>
  </si>
  <si>
    <t>Reporte de seguimiento de impulsos procesales. Aplicativo ARCO</t>
  </si>
  <si>
    <t>Más el 116% de lo programado</t>
  </si>
  <si>
    <t>9</t>
  </si>
  <si>
    <t>Proferir 4.080 fallos de fondo en primera instancia sobre las actuaciones de policía que se encuentran a cargo de las inspecciones de policía</t>
  </si>
  <si>
    <t>Fallos de fondo en primera instancia proferidos</t>
  </si>
  <si>
    <t>Número de fallos de fondo en primera instancia proferidos</t>
  </si>
  <si>
    <t>Reporte de seguimiento de fallos de fondo de actuaciones de policía</t>
  </si>
  <si>
    <t xml:space="preserve">1.064 fallos de fondo en primera instancia proferidos </t>
  </si>
  <si>
    <t xml:space="preserve">fallos de primera instancia </t>
  </si>
  <si>
    <t>Más el 32% de lo programado</t>
  </si>
  <si>
    <t>Reporte de seguimiento de fallos de fondo de actuaciones de policía. Aplicativo ARCO</t>
  </si>
  <si>
    <t>Más el 291% de lo programado</t>
  </si>
  <si>
    <t>10</t>
  </si>
  <si>
    <t>Terminar (archivar) 135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</si>
  <si>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</si>
  <si>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</si>
  <si>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</si>
  <si>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</si>
  <si>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t>
  </si>
  <si>
    <t xml:space="preserve">65 actuaciones administrativas terminadas (archivadas) </t>
  </si>
  <si>
    <t xml:space="preserve">Actuaciones administrativas terminadas archivadas </t>
  </si>
  <si>
    <t>Menos el 65% de lo programado</t>
  </si>
  <si>
    <t>Reporte de seguimiento de actuaciones administrativas terminadas. Aplicativo SI ACTUA</t>
  </si>
  <si>
    <t>Menos el 39% de lo programado</t>
  </si>
  <si>
    <t>11</t>
  </si>
  <si>
    <t>Terminar 150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</si>
  <si>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</si>
  <si>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</si>
  <si>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</si>
  <si>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 xml:space="preserve">41 actuaciones Administrativas terminadas hasta la primera instancia </t>
  </si>
  <si>
    <t xml:space="preserve">Actuaciones administrativas terminadas  terminadas  </t>
  </si>
  <si>
    <t>Menos el 10% de lo programado</t>
  </si>
  <si>
    <t>Reporte de seguimiento de actuaciones administrativas terminadas por vía gubernativa. Aplicativo SI ACTUA</t>
  </si>
  <si>
    <t>Menos el 31% de lo programado</t>
  </si>
  <si>
    <t>12</t>
  </si>
  <si>
    <t>Realizar 80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</si>
  <si>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</si>
  <si>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</si>
  <si>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</si>
  <si>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</si>
  <si>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</si>
  <si>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Se realizan 24 en el primer trimestre del 2025 con relación a espacio público. Podrán encontrar algunos que se relaciona con actividad económica ya que estos fueron extensiones de actividades económicas en espacio público.</t>
  </si>
  <si>
    <t>Se remiten 24 formatos de reunión GDI-GPD-F029 Formato Evidencia de Reunión diligenciado con relación a los operativos de espacio público. Se debe tener en cuenta que en algunos operativos de espacio público también se realizaron operativos de actividad económica ya que la situación se clasificaba en "extensión de actividad económica en espacio público". Estos últimos operativos, también cuentan con el formato GET-IVC-F072 - Acta de operativos, inspección y vigilancia de actividad económica.</t>
  </si>
  <si>
    <t>se realizaron 25 operativos en el segundo trimestre del 2025 para dar cumplimiento  al control en materia de actividad ambiental.</t>
  </si>
  <si>
    <t>actas operativos</t>
  </si>
  <si>
    <t>Durante el tercer trimestre del 2025 se realizaron 25 operativos de inspección, vigilancia y control en materia de cuidado e integridad del espacio publico</t>
  </si>
  <si>
    <t>Actas de reunión diligenciadas con el desarrollo del operativo</t>
  </si>
  <si>
    <t>Se trabajo en inspeción vigilancia y control  la meta establecida donde se logro recuperar el espacio pubico .asi como tambien sensiblizar a los comerciantes .vendedores informales y recuperar el espacio ocupado indebidamente  esto con colaboracion de de la policia nacional ,Dadep,Alcaldia Local, Secretaria d Gobierno. Se realizaron 25 operativos, se cargan 25 actas de los operativos.</t>
  </si>
  <si>
    <t>evidencia que reposa en las actas de levantamiento de cada operativo realizado por parte del equipo de IVC</t>
  </si>
  <si>
    <t>13</t>
  </si>
  <si>
    <t>Realizar 150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</si>
  <si>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</si>
  <si>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</si>
  <si>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</si>
  <si>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realizan 49 operativos de actividad economica en el primer trimestre del 2025 en relacion a actividad economica.</t>
  </si>
  <si>
    <t>Se remiten 49 formatos de reunión GDI-GPD-F029 Formato Evidencia de Reunión diligenciado con relación a los operativos de actividad economica. Cada acta de reunion cuneta con el formato GET-IVC-F072 - Acta de operativos, inspección y vigilancia de actividad económica.</t>
  </si>
  <si>
    <t>se realizaron 46 operativos en el segundo trimestre del 2025 para dar cumplimiento  al control en materia de actividad ambiental.</t>
  </si>
  <si>
    <t>Durante el tercer trimestre del 2025 se realizaron 45 operativos de inspección, vigilancia y control en materia de actividad económica</t>
  </si>
  <si>
    <t>Actas de reunión diligenciadas con el desarrollo del operativo y Actas de operativo de inspección y vigilancia de actividad económica en los casos en que se dio aplicación a medida correctiva</t>
  </si>
  <si>
    <t>Se logro impactar gran parte de establecimientos de alto impacto en toda localidad, realizando sensibilzaciones y verificando el licor vencido en algunos establecimientos dando como resultado suspenciones temporales esto con la colaboracion de la Policia Nacional y Alcaldia Local. Se realizaron 45 operativos, se cargan 45 actas.</t>
  </si>
  <si>
    <t>14</t>
  </si>
  <si>
    <t>Realizar 39 operativos de inspección, vigilancia y control para dar cumplimiento a los fallos de cerros orientales</t>
  </si>
  <si>
    <t>Acciones de control u operativos para el cumplimiento de los fallos de cerros orientales realizadas</t>
  </si>
  <si>
    <t>Número de acciones de control u operativos para el cumplimiento de los fallos de cerros orientales realizadas</t>
  </si>
  <si>
    <t>Formatos de evidencia de reunión diligenciados de los operativos realizados en materia de fallos de cerros orientales</t>
  </si>
  <si>
    <t>Se realizaron 22 operativos en el primer trimestre de la vigencia 2025 para dar cumplimiento a los fallos de cerros orientales.</t>
  </si>
  <si>
    <t>Se remiten 22 formatos de reunión GDI-GPD-F029 Formato Evidencia de Reunión diligenciado, donde podrán validar las personas que realizaron los operativos con sus respectivos desarrollos, evidencia fotográfica y compromisos generados.</t>
  </si>
  <si>
    <t>se realizaron 14 operativos en el segundo trimestre del 2025 para dar cumplimiento  al control en materia de actividad ambiental.</t>
  </si>
  <si>
    <t>Durante el tercer trimestre del 2025 se realizaron 16 operativos de inspección, vigilancia y control para dar cumplimiento a los fallos de cerros orientales.</t>
  </si>
  <si>
    <t>Actas de reunion con el respectivo desarrollo del operativo.</t>
  </si>
  <si>
    <t>Se cumplio la meta sobre el fallo de IVC de cerros orientales durante el ultimo trimestre del año 2025, generando un cuidado y vigilancia de los poligonos que estan mas propensos a futiuras invasiones y construcciones ilegales.</t>
  </si>
  <si>
    <t>evidencia se carga en el drive  meta 14 -adriana sanchez las actas de IVC del periodo comprendido del IV trimestre (octubre 6 actas- noviembre 11 actas- diciembre 4 actas) realizadas por parte del equipo de IVC cerros orientales</t>
  </si>
  <si>
    <t>15</t>
  </si>
  <si>
    <t>Realizar 49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</si>
  <si>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</si>
  <si>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</si>
  <si>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</si>
  <si>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36 operativos en el primer trimestre de la vigencia 2025 para dar cumplimiento al control en materia de actividad ambiental.</t>
  </si>
  <si>
    <t>Se remiten 36 formatos de reunión GDI-GPD-F029 Formato Evidencia de Reunión diligenciado, donde podrán validar las personas que realizaron los operativos con sus respectivos desarrollos, evidencia fotográfica y compromisos generados.</t>
  </si>
  <si>
    <t>se realizaron 21 operativos en el segundo trimestre del 2025 para dar cumplimiento  al control en materia de actividad ambiental.</t>
  </si>
  <si>
    <t>Durante el tercer trimestre del año 2025 se realizaron 30 operativos de inspección, vigilancia y control en materia de actividad ambiental</t>
  </si>
  <si>
    <t>Se remiten 30 actas de operativo de actividad ambiental.</t>
  </si>
  <si>
    <t>Se logra cumplir con la meta de IVC ambientales correspondiente al trimestre, las cuales se encuentran actualizadas en el aplicativo de Gobierno. Durante este periodo se desarrollaron actividades de inspección, vigilancia y control en materia de minería, recuperación de puntos críticos, seguimiento a vertimientos y procesos de sensibilización a la comunidad.</t>
  </si>
  <si>
    <t>Total metas técnicas (80%)</t>
  </si>
  <si>
    <t>Planeación institucional</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</si>
  <si>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</si>
  <si>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</si>
  <si>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</si>
  <si>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</si>
  <si>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</si>
  <si>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</si>
  <si>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</si>
  <si>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 xml:space="preserve">No programada </t>
  </si>
  <si>
    <t xml:space="preserve">Reporte de cumplimiento porcentual de los criterios ambientales </t>
  </si>
  <si>
    <t>Herramienta de medición del cumplimiento de criterios ambientales OAP</t>
  </si>
  <si>
    <t>Alcaldía Local</t>
  </si>
  <si>
    <t>Oficina Asesora de Planeación</t>
  </si>
  <si>
    <t xml:space="preserve">"Inspección ambiental: Obtuvo calificación del 86%
Reporte de consumo de agua y energía: Se presenta información a corte del mes de febrero
Reporte de consumo de papel: Información al día con corte al 30 de mayo                                                          Reporte de ciclistas: Información al día con corte al 30 de mayo"
</t>
  </si>
  <si>
    <t xml:space="preserve">Reporte meta ambiental de la OAP </t>
  </si>
  <si>
    <t>No programada</t>
  </si>
  <si>
    <t xml:space="preserve">Inspección ambiental: Se obtuvo una calificaion del 95%
Reporte consumo de agua y energía: Reportes hasta el 31 de octubre de 2025
Reporte consumo de papel: Reporte hasta el 30 de noviembre de 2025
Reporte ciclistas: Reporte hasta el 30 de noviembre de 2025 </t>
  </si>
  <si>
    <t>De acuerdo con reporte realizado por la Oficina Asesora de Planeación - Gestión Ambiental el día 31-12-2025.</t>
  </si>
  <si>
    <t xml:space="preserve">La meta alcanzó un 100,00% del programado para la vigencia.
</t>
  </si>
  <si>
    <t xml:space="preserve">Promover la transparencia, la integridad y la participación en la gestión pública, para mejorar la gobernabilidad democrática distrital y local. </t>
  </si>
  <si>
    <t>Comunicación estratégica</t>
  </si>
  <si>
    <t>MT2</t>
  </si>
  <si>
    <t>Mantener el 100% de la información de la página Web actualizada, de acuerdo a lo establecido en la Resolución 1519 de 2020 de MINTIC</t>
  </si>
  <si>
    <t>Porcentaje de cumplimiento en la actualización de la información publicada en la página web</t>
  </si>
  <si>
    <t>(No. de requisitos cumplidos de la Resolución 1519 de 2020 de MINTIC relacionados con la actualización de la información publicada en la página web / No total de requisitos de la Resolución 1519 de 2020 de MINTIC de publicación de la información) X 100</t>
  </si>
  <si>
    <t>100% meta 2024</t>
  </si>
  <si>
    <t xml:space="preserve">Constante </t>
  </si>
  <si>
    <t xml:space="preserve">Eficacia </t>
  </si>
  <si>
    <t>Reporte de actualización de la información en la página web de la alcaldía local</t>
  </si>
  <si>
    <t>Página Web Alcaldía Local</t>
  </si>
  <si>
    <t>Alcaldía local</t>
  </si>
  <si>
    <t>Oficina Asesora de Comunicaciones</t>
  </si>
  <si>
    <t xml:space="preserve">La Alcaldía Local de Usme, cumplió 85 requisitos, de los 107 que debe cumplir para el tirmestre relacionado; marcó como desactualizados los puntos: 3.3. - 4.1. - 4.3 (8 ítems señalados) - 4.4 - 4.7 (5 ítems señalados) - 8.1.3 (4 ítmes señalados) - 9.1  (1 ítem señalado) - 11 (1 ítem señalado) = 21 en total.
</t>
  </si>
  <si>
    <t>Reporte de la oficina asesora de comunicaciones radicado No 20251400254903</t>
  </si>
  <si>
    <t>La Alcaldía Local de Usme, cumplió 90 requisitos, de los 107 que debe cumplir para el tirmestre relacionado; marcó como desactualizados los puntos: 4.1. - 4.3 - 4.5 (15 ítems señalados como desactualizados) 9.1  (1 ítem señalado) - 11 (1 ítem señalado) = 17 en total.</t>
  </si>
  <si>
    <t>Reporte de la Oficina Asesora de Comunicaciones a través de memorando 20251400383993.</t>
  </si>
  <si>
    <t>La Alcaldía Local de Usme, cumplió 82 requisitos, de los 107 que debe cumplir para el tirmestre relacionado; marcó como desactualizados los puntos:  4.3 - 4.7 (11 ítems señalados como desactualizados) 9.1  (1 ítem señalado) - 11 (1 ítem señalado) = 13 en total.</t>
  </si>
  <si>
    <t>De acuerdo con reporte realizado por la Oficina Asesora de Comunicaciones el día 06-01-2026.</t>
  </si>
  <si>
    <t xml:space="preserve">La meta alcanzó un 80,06% del programado para la vigencia.
</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</si>
  <si>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</si>
  <si>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</si>
  <si>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</si>
  <si>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</si>
  <si>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2 jornadas en 2024</t>
  </si>
  <si>
    <t>Registro de asistencia y presentación realizada (o estrategia desarrollada)</t>
  </si>
  <si>
    <t xml:space="preserve">la alcaldia realizo la actividad programada para el periodo </t>
  </si>
  <si>
    <t xml:space="preserve">Listados de asistencia y PPT </t>
  </si>
  <si>
    <t xml:space="preserve">El proceso /alcaldía local no realizó jornada de capacitación programada. </t>
  </si>
  <si>
    <t>De acuerdo con reporte realizado por la Oficina Asesora de Planeación - Procesos de Gestión el día 05-01-2026.</t>
  </si>
  <si>
    <t xml:space="preserve">La meta alcanzó un 50,00% del programado para la vigencia.
</t>
  </si>
  <si>
    <t>Servicio a la ciudadanía</t>
  </si>
  <si>
    <t>MT4</t>
  </si>
  <si>
    <t>Dar respuesta al 100% de los requerimientos ciudadanos asignados a las Alcaldías Locales con corte a 31 de diciembre de 2024 tipificadas como Derechos de Petición registradas en el aplicativo Bogotá Te Escucha y gestor documental ORFEO</t>
  </si>
  <si>
    <t xml:space="preserve">Porcentaje de requerimientos ciudadanos con respuesta definitiva </t>
  </si>
  <si>
    <t>(No. de respuestas efectuadas / No. requerimientos instaurados antes del 31 de diciembre 2024 pendientes por gestionar) X 100</t>
  </si>
  <si>
    <t>Peticiones pendientes por gestionar al 31 de diciembre de  2024</t>
  </si>
  <si>
    <t>Porcentaje de requerimientos ciudadanos con respuesta definitiva</t>
  </si>
  <si>
    <t>Reporte de peticiones ciudadanas gestionadas  (con respuesta definitiva o traslado por competencia)</t>
  </si>
  <si>
    <t xml:space="preserve">Reporte Sistema Distrital de Gestión de Peticiones Ciudadanas - Bogotá te  Escucha </t>
  </si>
  <si>
    <t>Subsecretaría de Gestión Institucional - Servicio de Atención a la Ciudadanía</t>
  </si>
  <si>
    <t>Se dió respuesta a 13 de 13 requerimientos ciudadanos asignados a la Alcaldía Local con corte a 31 de diciembre de 2024 registradas y tipificadas como Derechos de Petición en el aplicativo Bogotá te Escucha y gestor documental ORFEO.</t>
  </si>
  <si>
    <t>Reporte SGI-SAC de seguimiento a requerimientos ciudadanos por dependencia</t>
  </si>
  <si>
    <t xml:space="preserve">meta no programada </t>
  </si>
  <si>
    <t xml:space="preserve">Meta no programada </t>
  </si>
  <si>
    <t>No programada.</t>
  </si>
  <si>
    <t>MT5</t>
  </si>
  <si>
    <t>Gestionar oportunamente el 100% de los requerimientos  que se tipifiquen como derecho de petición ciudadano en los aplicativos Bogotá Te Escucha y  ORFEO, que  sean asignados a las Alcaldías Locales durante la vigencia 2025.</t>
  </si>
  <si>
    <t>Porcentaje de requerimientos ciudadanos  gestionados dentro del término de ley.</t>
  </si>
  <si>
    <t>(No. de peticiones gestionadas en los terminos de ley / No. Requerimientos recibidos en la vigencia 2025 que deben tener respuesta) X 100</t>
  </si>
  <si>
    <t xml:space="preserve">Eficiencia </t>
  </si>
  <si>
    <t>Reporte de peticiones ciudadanas gestionadas en los términos de ley (con respuesta definitiva o traslado por competencia)</t>
  </si>
  <si>
    <t xml:space="preserve">Reporte Sistema Distrital de Gestión de Peticiones Ciudadanas - Bogotá Te  Escucha </t>
  </si>
  <si>
    <t>Se gestionó oportunamente 123 de 124 requerimientos tipificados como derecho de petición ciudadano en los aplicativos Bogotá Te Escucha y ORFEO asignados.</t>
  </si>
  <si>
    <t xml:space="preserve">la alcaldia dio respuesta a los 195 requerimientos instaurados en este periodo  </t>
  </si>
  <si>
    <t>Reporte de la oficina de atencion a la ciudadania  segun  radicado No 20254600258433</t>
  </si>
  <si>
    <t>Se repondió oportunamente 195 de 195 requerimientos.</t>
  </si>
  <si>
    <t>Reporte de la Subsecretaría de Gestión Institucional - Servicio de Atención a la Ciudadanía a través de memorando 20254600383923.</t>
  </si>
  <si>
    <t>Se respondió oportunamente 220 de 222 requerimientos.</t>
  </si>
  <si>
    <t>De acuerdo con reporte realizado por la Subsecretaría de Gestión Institucional - Servicio de Atención a la Ciudadanía el día 06-01-2026.</t>
  </si>
  <si>
    <t>La meta alcanzó un 99,57% del programado para la vigencia.</t>
  </si>
  <si>
    <t>Gerencia de TIC</t>
  </si>
  <si>
    <t>MT6</t>
  </si>
  <si>
    <t>Contar con una matriz de activos de información de la Alcaldía Local, en el formato GDI-TIC-F032, aprobada por la Dirección de Tecnologías e Información</t>
  </si>
  <si>
    <t>Matriz de activos de información aprobada por la Dirección de Tecnologías e Información</t>
  </si>
  <si>
    <t>Número de matrices de activos de información aprobadas</t>
  </si>
  <si>
    <t>No Aplica</t>
  </si>
  <si>
    <t>Catálogo de componentes de Información</t>
  </si>
  <si>
    <t>Dirección de Tecnologías e Información</t>
  </si>
  <si>
    <t>Entregaron la matriz de activos y tiene el visto bueno del alcalde.</t>
  </si>
  <si>
    <t xml:space="preserve">Segun radicado No 20254400233553 de la Direccion de TIC </t>
  </si>
  <si>
    <t>MT7</t>
  </si>
  <si>
    <t>Contar con una matriz de riesgos de seguridad de la información de la Alcaldía Local,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</si>
  <si>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</si>
  <si>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</si>
  <si>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</si>
  <si>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</si>
  <si>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Seguridad de la información les realizó observaciones y no entregaron la matriz de riesgos finalizada_x000D_</t>
  </si>
  <si>
    <t>De acuerdo con reporte realizado por la Dirección de Tecnología e Información el día 22-12-2025.</t>
  </si>
  <si>
    <t>La meta alcanzó un 70,00% del programado para la vigencia.</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</si>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</sst>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5" formatCode="0.0"/>
  </numFmts>
  <fonts count="20">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b/>
      <sz val="11"/>
      <color rgb="FFFF0000"/>
      <name val="Calibri Light"/>
      <family val="2"/>
      <scheme val="major"/>
    </font>
    <font>
      <sz val="11"/>
      <color rgb="FF000000"/>
      <name val="Calibri Light"/>
      <family val="2"/>
    </font>
    <font>
      <sz val="11"/>
      <color rgb="FF0070C0"/>
      <name val="Calibri Light"/>
      <family val="2"/>
    </font>
    <font>
      <sz val="11"/>
      <color rgb="FF000000"/>
      <name val="Calibri Light"/>
      <family val="2"/>
      <scheme val="major"/>
    </font>
    <font>
      <sz val="11"/>
      <color rgb="FF000000"/>
      <name val="Aptos Display"/>
      <family val="2"/>
    </font>
    <font>
      <sz val="11"/>
      <color rgb="FF000000"/>
      <name val="Calibri Light"/>
      <charset val="1"/>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56">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9" fontId="7" fillId="3" borderId="1" xfId="1" applyFont="1" applyFill="1" applyBorder="1" applyAlignment="1">
      <alignmen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0" fontId="5" fillId="9" borderId="1" xfId="0" applyFont="1" applyFill="1" applyBorder="1" applyAlignment="1" applyProtection="1">
      <alignment horizontal="justify" vertical="center" wrapText="1"/>
      <protection locked="0"/>
    </xf>
    <xf numFmtId="9" fontId="5" fillId="9" borderId="1" xfId="0" applyNumberFormat="1" applyFont="1" applyFill="1" applyBorder="1" applyAlignment="1" applyProtection="1">
      <alignment horizontal="justify" vertical="center" wrapText="1"/>
      <protection locked="0"/>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9" fontId="5" fillId="9" borderId="1" xfId="0" applyNumberFormat="1" applyFont="1" applyFill="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1" fontId="1" fillId="0" borderId="1" xfId="2" applyNumberFormat="1" applyFont="1" applyBorder="1" applyAlignment="1">
      <alignment horizontal="justify" vertical="center" wrapText="1"/>
    </xf>
    <xf numFmtId="1" fontId="5" fillId="9" borderId="1" xfId="1" applyNumberFormat="1" applyFont="1" applyFill="1" applyBorder="1" applyAlignment="1">
      <alignment horizontal="justify" vertical="center" wrapText="1"/>
    </xf>
    <xf numFmtId="0" fontId="1" fillId="9" borderId="1" xfId="0" applyFont="1" applyFill="1" applyBorder="1" applyAlignment="1">
      <alignment horizontal="justify" vertical="center" wrapText="1"/>
    </xf>
    <xf numFmtId="0" fontId="3" fillId="9" borderId="1" xfId="0" applyFont="1" applyFill="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6" fillId="10" borderId="1" xfId="0" applyFont="1" applyFill="1" applyBorder="1" applyAlignment="1">
      <alignment horizontal="justify" vertical="center" wrapText="1"/>
    </xf>
    <xf numFmtId="9" fontId="16" fillId="10" borderId="1" xfId="0" applyNumberFormat="1" applyFont="1" applyFill="1" applyBorder="1" applyAlignment="1">
      <alignment horizontal="justify" vertical="center" wrapText="1"/>
    </xf>
    <xf numFmtId="1" fontId="1" fillId="0" borderId="1" xfId="0" applyNumberFormat="1" applyFont="1" applyBorder="1" applyAlignment="1">
      <alignment horizontal="center" vertical="center" wrapText="1"/>
    </xf>
    <xf numFmtId="9" fontId="1" fillId="0" borderId="1" xfId="0" applyNumberFormat="1" applyFont="1" applyBorder="1" applyAlignment="1">
      <alignment horizontal="right" vertical="center" wrapText="1"/>
    </xf>
    <xf numFmtId="10"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9" fontId="7" fillId="3" borderId="1" xfId="1" applyFont="1" applyFill="1" applyBorder="1" applyAlignment="1">
      <alignment vertical="center" wrapText="1"/>
    </xf>
    <xf numFmtId="10" fontId="7" fillId="3" borderId="1" xfId="1" applyNumberFormat="1" applyFont="1" applyFill="1" applyBorder="1" applyAlignment="1">
      <alignment vertical="center" wrapText="1"/>
    </xf>
    <xf numFmtId="1" fontId="5" fillId="0" borderId="1" xfId="0" applyNumberFormat="1" applyFont="1" applyBorder="1" applyAlignment="1">
      <alignment horizontal="center" vertical="center" wrapText="1"/>
    </xf>
    <xf numFmtId="9" fontId="5" fillId="0" borderId="1" xfId="1" applyFont="1" applyBorder="1" applyAlignment="1">
      <alignment horizontal="right" vertical="center" wrapText="1"/>
    </xf>
    <xf numFmtId="164" fontId="5" fillId="0" borderId="1" xfId="0" applyNumberFormat="1" applyFont="1" applyBorder="1" applyAlignment="1">
      <alignment horizontal="right" vertical="center" wrapText="1"/>
    </xf>
    <xf numFmtId="10" fontId="7" fillId="3" borderId="1" xfId="0" applyNumberFormat="1" applyFont="1" applyFill="1" applyBorder="1" applyAlignment="1">
      <alignment wrapText="1"/>
    </xf>
    <xf numFmtId="10" fontId="9" fillId="2" borderId="1" xfId="0" applyNumberFormat="1" applyFont="1" applyFill="1" applyBorder="1" applyAlignment="1">
      <alignment wrapText="1"/>
    </xf>
    <xf numFmtId="164" fontId="3" fillId="0" borderId="1" xfId="0" applyNumberFormat="1" applyFont="1" applyBorder="1" applyAlignment="1">
      <alignment horizontal="right" vertical="center" wrapText="1"/>
    </xf>
    <xf numFmtId="0" fontId="17" fillId="0" borderId="1" xfId="0" applyFont="1" applyBorder="1" applyAlignment="1">
      <alignment horizontal="left" vertical="center" wrapText="1"/>
    </xf>
    <xf numFmtId="9" fontId="7" fillId="3" borderId="1" xfId="1" applyFont="1" applyFill="1" applyBorder="1" applyAlignment="1">
      <alignment horizontal="right" vertical="center" wrapText="1"/>
    </xf>
    <xf numFmtId="0" fontId="6" fillId="3" borderId="1" xfId="0" applyFont="1" applyFill="1" applyBorder="1" applyAlignment="1">
      <alignment vertical="center" wrapText="1"/>
    </xf>
    <xf numFmtId="164" fontId="5" fillId="0" borderId="1" xfId="1" applyNumberFormat="1" applyFont="1" applyBorder="1" applyAlignment="1">
      <alignment horizontal="right" vertical="center" wrapText="1"/>
    </xf>
    <xf numFmtId="10" fontId="5" fillId="0" borderId="1" xfId="1" applyNumberFormat="1" applyFont="1" applyBorder="1" applyAlignment="1">
      <alignment horizontal="right" vertical="center" wrapText="1"/>
    </xf>
    <xf numFmtId="0" fontId="5" fillId="0" borderId="1" xfId="0" applyFont="1" applyBorder="1" applyAlignment="1">
      <alignment horizontal="left" vertical="center" wrapText="1"/>
    </xf>
    <xf numFmtId="0" fontId="5" fillId="0" borderId="1" xfId="0" applyFont="1" applyBorder="1" applyAlignment="1">
      <alignment horizontal="right" vertical="center" wrapText="1"/>
    </xf>
    <xf numFmtId="9" fontId="5" fillId="0" borderId="1" xfId="0" applyNumberFormat="1" applyFont="1" applyBorder="1" applyAlignment="1">
      <alignment horizontal="right" vertical="center" wrapText="1"/>
    </xf>
    <xf numFmtId="1" fontId="1" fillId="0" borderId="1" xfId="0" applyNumberFormat="1" applyFont="1" applyBorder="1" applyAlignment="1">
      <alignment horizontal="left" vertical="center" wrapText="1"/>
    </xf>
    <xf numFmtId="164" fontId="1" fillId="0" borderId="1" xfId="0" applyNumberFormat="1" applyFont="1" applyBorder="1" applyAlignment="1">
      <alignment horizontal="right" vertical="center" wrapText="1"/>
    </xf>
    <xf numFmtId="0" fontId="1" fillId="0" borderId="1" xfId="0" applyFont="1" applyBorder="1" applyAlignment="1">
      <alignment horizontal="left" vertical="center" wrapText="1"/>
    </xf>
    <xf numFmtId="0" fontId="18" fillId="0" borderId="11" xfId="0" applyFont="1" applyBorder="1" applyAlignment="1">
      <alignment vertical="center" wrapText="1"/>
    </xf>
    <xf numFmtId="0" fontId="18" fillId="0" borderId="12" xfId="0" applyFont="1" applyBorder="1" applyAlignment="1">
      <alignment vertical="center" wrapText="1"/>
    </xf>
    <xf numFmtId="10" fontId="1" fillId="0" borderId="1" xfId="1" applyNumberFormat="1" applyFont="1" applyBorder="1" applyAlignment="1">
      <alignment horizontal="justify" vertical="center" wrapText="1"/>
    </xf>
    <xf numFmtId="9"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10" fontId="1" fillId="0" borderId="1" xfId="0" applyNumberFormat="1" applyFont="1" applyBorder="1" applyAlignment="1">
      <alignment horizontal="justify" vertical="center" wrapText="1"/>
    </xf>
    <xf numFmtId="9" fontId="5" fillId="0" borderId="1" xfId="0" applyNumberFormat="1" applyFont="1" applyBorder="1" applyAlignment="1">
      <alignment horizontal="justify" vertical="center" wrapText="1"/>
    </xf>
    <xf numFmtId="10" fontId="5" fillId="0" borderId="1" xfId="0" applyNumberFormat="1" applyFont="1" applyBorder="1" applyAlignment="1">
      <alignment horizontal="justify" vertical="center" wrapText="1"/>
    </xf>
    <xf numFmtId="10" fontId="5" fillId="9" borderId="1" xfId="1" applyNumberFormat="1" applyFont="1" applyFill="1" applyBorder="1" applyAlignment="1">
      <alignment horizontal="right" vertical="center" wrapText="1"/>
    </xf>
    <xf numFmtId="0" fontId="5" fillId="9" borderId="1" xfId="0" applyFont="1" applyFill="1" applyBorder="1" applyAlignment="1">
      <alignment horizontal="left" vertical="center" wrapText="1"/>
    </xf>
    <xf numFmtId="10" fontId="7" fillId="3" borderId="1" xfId="1" applyNumberFormat="1" applyFont="1" applyFill="1" applyBorder="1" applyAlignment="1">
      <alignment wrapText="1"/>
    </xf>
    <xf numFmtId="1" fontId="3" fillId="0" borderId="1" xfId="0" applyNumberFormat="1" applyFont="1" applyBorder="1" applyAlignment="1">
      <alignment horizontal="right" vertical="center" wrapText="1"/>
    </xf>
    <xf numFmtId="1" fontId="16" fillId="10" borderId="1" xfId="0" applyNumberFormat="1" applyFont="1" applyFill="1" applyBorder="1" applyAlignment="1">
      <alignment horizontal="justify" vertical="center" wrapText="1"/>
    </xf>
    <xf numFmtId="0" fontId="1" fillId="9" borderId="11" xfId="0" applyFont="1" applyFill="1" applyBorder="1" applyAlignment="1">
      <alignment horizontal="center" vertical="center" wrapText="1"/>
    </xf>
    <xf numFmtId="0" fontId="1" fillId="9" borderId="13" xfId="0" applyFont="1" applyFill="1" applyBorder="1" applyAlignment="1">
      <alignment horizontal="center" vertical="center" wrapText="1"/>
    </xf>
    <xf numFmtId="0" fontId="1" fillId="0" borderId="1" xfId="0" applyFont="1" applyBorder="1" applyAlignment="1">
      <alignment horizontal="right" vertical="center" wrapText="1"/>
    </xf>
    <xf numFmtId="10" fontId="1" fillId="0" borderId="1" xfId="1" applyNumberFormat="1" applyFont="1" applyBorder="1" applyAlignment="1">
      <alignment horizontal="right" vertical="center" wrapText="1"/>
    </xf>
    <xf numFmtId="9" fontId="7" fillId="3" borderId="1" xfId="1" applyFont="1" applyFill="1" applyBorder="1" applyAlignment="1">
      <alignment horizontal="right" wrapText="1"/>
    </xf>
    <xf numFmtId="0" fontId="1" fillId="9" borderId="0" xfId="0" applyFont="1" applyFill="1" applyAlignment="1">
      <alignment horizontal="right" wrapText="1"/>
    </xf>
    <xf numFmtId="0" fontId="1" fillId="9" borderId="0" xfId="0" applyFont="1" applyFill="1" applyAlignment="1">
      <alignment horizontal="right" vertical="center" wrapText="1"/>
    </xf>
    <xf numFmtId="9" fontId="1" fillId="0" borderId="1" xfId="1" applyFont="1" applyBorder="1" applyAlignment="1">
      <alignment horizontal="right" vertical="center" wrapText="1"/>
    </xf>
    <xf numFmtId="10" fontId="7" fillId="3" borderId="1" xfId="0" applyNumberFormat="1" applyFont="1" applyFill="1" applyBorder="1" applyAlignment="1">
      <alignment horizontal="right" wrapText="1"/>
    </xf>
    <xf numFmtId="10" fontId="9" fillId="2" borderId="1" xfId="0" applyNumberFormat="1" applyFont="1" applyFill="1" applyBorder="1" applyAlignment="1">
      <alignment horizontal="right" wrapText="1"/>
    </xf>
    <xf numFmtId="0" fontId="1" fillId="0" borderId="0" xfId="0" applyFont="1" applyAlignment="1">
      <alignment horizontal="right" wrapText="1"/>
    </xf>
    <xf numFmtId="10" fontId="7" fillId="3" borderId="1" xfId="1" applyNumberFormat="1" applyFont="1" applyFill="1" applyBorder="1" applyAlignment="1">
      <alignment horizontal="right" wrapText="1"/>
    </xf>
    <xf numFmtId="10" fontId="5" fillId="0" borderId="1" xfId="0" applyNumberFormat="1" applyFont="1" applyBorder="1" applyAlignment="1">
      <alignment horizontal="right" vertical="center" wrapText="1"/>
    </xf>
    <xf numFmtId="0" fontId="19" fillId="0" borderId="0" xfId="0" applyFont="1" applyAlignment="1">
      <alignment horizontal="left" vertical="center" wrapText="1"/>
    </xf>
    <xf numFmtId="10" fontId="1" fillId="0" borderId="1" xfId="1" applyNumberFormat="1" applyFont="1" applyFill="1" applyBorder="1" applyAlignment="1">
      <alignment horizontal="right" vertical="center" wrapText="1"/>
    </xf>
    <xf numFmtId="2" fontId="5" fillId="0" borderId="1" xfId="1" applyNumberFormat="1" applyFont="1" applyBorder="1" applyAlignment="1">
      <alignment horizontal="right" vertical="center" wrapText="1"/>
    </xf>
    <xf numFmtId="165" fontId="5" fillId="0" borderId="1" xfId="0" applyNumberFormat="1" applyFont="1" applyBorder="1" applyAlignment="1">
      <alignment horizontal="right" vertical="center" wrapText="1"/>
    </xf>
    <xf numFmtId="1" fontId="5" fillId="0" borderId="1" xfId="1" applyNumberFormat="1" applyFont="1" applyBorder="1" applyAlignment="1">
      <alignment horizontal="right" vertical="center" wrapText="1"/>
    </xf>
    <xf numFmtId="9" fontId="5" fillId="0" borderId="1" xfId="1" applyFont="1" applyBorder="1" applyAlignment="1">
      <alignment horizontal="justify" vertical="center" wrapText="1"/>
    </xf>
    <xf numFmtId="10" fontId="5" fillId="0" borderId="1" xfId="1" applyNumberFormat="1" applyFont="1" applyBorder="1" applyAlignment="1">
      <alignment horizontal="justify" vertical="center" wrapText="1"/>
    </xf>
    <xf numFmtId="1" fontId="5" fillId="0" borderId="1" xfId="1" applyNumberFormat="1" applyFont="1" applyBorder="1" applyAlignment="1">
      <alignment horizontal="justify" vertical="center" wrapText="1"/>
    </xf>
    <xf numFmtId="165" fontId="5" fillId="9" borderId="1" xfId="0" applyNumberFormat="1" applyFont="1" applyFill="1" applyBorder="1" applyAlignment="1">
      <alignment horizontal="right" vertical="center" wrapText="1"/>
    </xf>
    <xf numFmtId="10" fontId="1" fillId="0" borderId="1" xfId="0" applyNumberFormat="1" applyFont="1" applyBorder="1" applyAlignment="1">
      <alignment horizontal="left" vertical="center" wrapText="1"/>
    </xf>
    <xf numFmtId="0" fontId="1" fillId="9" borderId="1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 fillId="9" borderId="14" xfId="0" applyFont="1" applyFill="1" applyBorder="1" applyAlignment="1">
      <alignment horizontal="left"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9" borderId="13" xfId="0" applyFont="1" applyFill="1" applyBorder="1" applyAlignment="1">
      <alignment horizontal="justify" vertical="center" wrapText="1"/>
    </xf>
    <xf numFmtId="0" fontId="1" fillId="0" borderId="11" xfId="0" applyFont="1" applyBorder="1" applyAlignment="1">
      <alignment horizontal="left"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1" fillId="0" borderId="11" xfId="0" applyFont="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844028</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0"/>
  <sheetViews>
    <sheetView tabSelected="1" topLeftCell="E5" zoomScale="90" zoomScaleNormal="90" workbookViewId="0">
      <selection activeCell="G11" sqref="G11"/>
    </sheetView>
  </sheetViews>
  <sheetFormatPr defaultColWidth="10.85546875" defaultRowHeight="15"/>
  <cols>
    <col min="1" max="1" width="4.140625" style="1" customWidth="1"/>
    <col min="2" max="2" width="17.285156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1" customWidth="1"/>
    <col min="25" max="25" width="40.28515625" style="1" customWidth="1"/>
    <col min="26" max="29" width="16.5703125" style="1" customWidth="1"/>
    <col min="30" max="30" width="33.42578125" style="1" customWidth="1"/>
    <col min="31" max="31" width="16.5703125" style="1" customWidth="1"/>
    <col min="32" max="34" width="16.5703125" style="97" customWidth="1"/>
    <col min="35" max="35" width="43.7109375" style="1" customWidth="1"/>
    <col min="36" max="36" width="16.5703125" style="1" customWidth="1"/>
    <col min="37" max="38" width="22" style="1" customWidth="1"/>
    <col min="39" max="39" width="16.5703125" style="1" customWidth="1"/>
    <col min="40" max="40" width="34.85546875" style="1" customWidth="1"/>
    <col min="41" max="43" width="16.5703125" style="1" customWidth="1"/>
    <col min="44" max="44" width="21.5703125" style="1" customWidth="1"/>
    <col min="45" max="45" width="39.42578125" style="1" customWidth="1"/>
    <col min="46" max="16384" width="10.85546875" style="1"/>
  </cols>
  <sheetData>
    <row r="1" spans="1:45" s="36" customFormat="1" ht="70.5" customHeight="1">
      <c r="A1" s="117" t="s">
        <v>0</v>
      </c>
      <c r="B1" s="118"/>
      <c r="C1" s="118"/>
      <c r="D1" s="118"/>
      <c r="E1" s="118"/>
      <c r="F1" s="118"/>
      <c r="G1" s="118"/>
      <c r="H1" s="118"/>
      <c r="I1" s="118"/>
      <c r="J1" s="118"/>
      <c r="K1" s="118"/>
      <c r="L1" s="119" t="s">
        <v>1</v>
      </c>
      <c r="M1" s="119"/>
      <c r="N1" s="119"/>
      <c r="O1" s="119"/>
      <c r="P1" s="119"/>
      <c r="AF1" s="92"/>
      <c r="AG1" s="92"/>
      <c r="AH1" s="92"/>
    </row>
    <row r="2" spans="1:45" s="38" customFormat="1" ht="23.45" customHeight="1">
      <c r="A2" s="121" t="s">
        <v>2</v>
      </c>
      <c r="B2" s="122"/>
      <c r="C2" s="122"/>
      <c r="D2" s="122"/>
      <c r="E2" s="122"/>
      <c r="F2" s="122"/>
      <c r="G2" s="122"/>
      <c r="H2" s="122"/>
      <c r="I2" s="122"/>
      <c r="J2" s="122"/>
      <c r="K2" s="122"/>
      <c r="L2" s="37"/>
      <c r="M2" s="37"/>
      <c r="N2" s="37"/>
      <c r="O2" s="37"/>
      <c r="P2" s="37"/>
      <c r="AF2" s="93"/>
      <c r="AG2" s="93"/>
      <c r="AH2" s="93"/>
    </row>
    <row r="3" spans="1:45" s="36" customFormat="1">
      <c r="AF3" s="92"/>
      <c r="AG3" s="92"/>
      <c r="AH3" s="92"/>
    </row>
    <row r="4" spans="1:45" s="36" customFormat="1" ht="29.1" customHeight="1">
      <c r="F4" s="112" t="s">
        <v>3</v>
      </c>
      <c r="G4" s="113"/>
      <c r="H4" s="113"/>
      <c r="I4" s="113"/>
      <c r="J4" s="113"/>
      <c r="K4" s="114"/>
      <c r="AF4" s="92"/>
      <c r="AG4" s="92"/>
      <c r="AH4" s="92"/>
    </row>
    <row r="5" spans="1:45" s="36" customFormat="1" ht="15" customHeight="1">
      <c r="F5" s="2" t="s">
        <v>4</v>
      </c>
      <c r="G5" s="2" t="s">
        <v>5</v>
      </c>
      <c r="H5" s="112" t="s">
        <v>6</v>
      </c>
      <c r="I5" s="113"/>
      <c r="J5" s="113"/>
      <c r="K5" s="114"/>
      <c r="AF5" s="92"/>
      <c r="AG5" s="92"/>
      <c r="AH5" s="92"/>
    </row>
    <row r="6" spans="1:45" s="36" customFormat="1" ht="16.5">
      <c r="F6" s="35">
        <v>1</v>
      </c>
      <c r="G6" s="35" t="s">
        <v>7</v>
      </c>
      <c r="H6" s="115" t="s">
        <v>8</v>
      </c>
      <c r="I6" s="115"/>
      <c r="J6" s="115"/>
      <c r="K6" s="115"/>
      <c r="AF6" s="92"/>
      <c r="AG6" s="92"/>
      <c r="AH6" s="92"/>
    </row>
    <row r="7" spans="1:45" s="36" customFormat="1" ht="54" customHeight="1">
      <c r="F7" s="35">
        <v>2</v>
      </c>
      <c r="G7" s="35" t="s">
        <v>9</v>
      </c>
      <c r="H7" s="115" t="s">
        <v>10</v>
      </c>
      <c r="I7" s="115"/>
      <c r="J7" s="115"/>
      <c r="K7" s="115"/>
      <c r="AF7" s="92"/>
      <c r="AG7" s="92"/>
      <c r="AH7" s="92"/>
    </row>
    <row r="8" spans="1:45" s="36" customFormat="1" ht="66" customHeight="1">
      <c r="F8" s="35">
        <v>3</v>
      </c>
      <c r="G8" s="35" t="s">
        <v>11</v>
      </c>
      <c r="H8" s="115" t="s">
        <v>12</v>
      </c>
      <c r="I8" s="115"/>
      <c r="J8" s="115"/>
      <c r="K8" s="115"/>
      <c r="AF8" s="92"/>
      <c r="AG8" s="92"/>
      <c r="AH8" s="92"/>
    </row>
    <row r="9" spans="1:45" s="36" customFormat="1" ht="66" customHeight="1">
      <c r="F9" s="88">
        <v>4</v>
      </c>
      <c r="G9" s="88" t="s">
        <v>13</v>
      </c>
      <c r="H9" s="123" t="s">
        <v>14</v>
      </c>
      <c r="I9" s="123"/>
      <c r="J9" s="123"/>
      <c r="K9" s="123"/>
      <c r="AF9" s="92"/>
      <c r="AG9" s="92"/>
      <c r="AH9" s="92"/>
    </row>
    <row r="10" spans="1:45" s="36" customFormat="1" ht="66" customHeight="1">
      <c r="F10" s="110">
        <v>5</v>
      </c>
      <c r="G10" s="110" t="s">
        <v>15</v>
      </c>
      <c r="H10" s="116" t="s">
        <v>16</v>
      </c>
      <c r="I10" s="116"/>
      <c r="J10" s="116"/>
      <c r="K10" s="116"/>
      <c r="AF10" s="92"/>
      <c r="AG10" s="92"/>
      <c r="AH10" s="92"/>
    </row>
    <row r="11" spans="1:45" s="36" customFormat="1" ht="66" customHeight="1">
      <c r="F11" s="87">
        <v>6</v>
      </c>
      <c r="G11" s="155" t="s">
        <v>17</v>
      </c>
      <c r="H11" s="124" t="s">
        <v>18</v>
      </c>
      <c r="I11" s="124"/>
      <c r="J11" s="124"/>
      <c r="K11" s="124"/>
      <c r="AF11" s="92"/>
      <c r="AG11" s="92"/>
      <c r="AH11" s="92"/>
    </row>
    <row r="12" spans="1:45" s="36" customFormat="1">
      <c r="AF12" s="92"/>
      <c r="AG12" s="92"/>
      <c r="AH12" s="92"/>
    </row>
    <row r="13" spans="1:45" ht="14.45" customHeight="1">
      <c r="A13" s="111" t="s">
        <v>19</v>
      </c>
      <c r="B13" s="111"/>
      <c r="C13" s="111" t="s">
        <v>20</v>
      </c>
      <c r="D13" s="111" t="s">
        <v>21</v>
      </c>
      <c r="E13" s="111"/>
      <c r="F13" s="111"/>
      <c r="G13" s="120" t="s">
        <v>22</v>
      </c>
      <c r="H13" s="120"/>
      <c r="I13" s="120"/>
      <c r="J13" s="120"/>
      <c r="K13" s="120"/>
      <c r="L13" s="120"/>
      <c r="M13" s="120"/>
      <c r="N13" s="120"/>
      <c r="O13" s="120"/>
      <c r="P13" s="120"/>
      <c r="Q13" s="120"/>
      <c r="R13" s="111" t="s">
        <v>23</v>
      </c>
      <c r="S13" s="111"/>
      <c r="T13" s="111"/>
      <c r="U13" s="111"/>
      <c r="V13" s="125" t="s">
        <v>24</v>
      </c>
      <c r="W13" s="126"/>
      <c r="X13" s="126"/>
      <c r="Y13" s="126"/>
      <c r="Z13" s="127"/>
      <c r="AA13" s="131" t="s">
        <v>25</v>
      </c>
      <c r="AB13" s="132"/>
      <c r="AC13" s="132"/>
      <c r="AD13" s="132"/>
      <c r="AE13" s="133"/>
      <c r="AF13" s="137" t="s">
        <v>26</v>
      </c>
      <c r="AG13" s="138"/>
      <c r="AH13" s="138"/>
      <c r="AI13" s="138"/>
      <c r="AJ13" s="139"/>
      <c r="AK13" s="143" t="s">
        <v>27</v>
      </c>
      <c r="AL13" s="144"/>
      <c r="AM13" s="144"/>
      <c r="AN13" s="144"/>
      <c r="AO13" s="145"/>
      <c r="AP13" s="149" t="s">
        <v>28</v>
      </c>
      <c r="AQ13" s="150"/>
      <c r="AR13" s="150"/>
      <c r="AS13" s="151"/>
    </row>
    <row r="14" spans="1:45" ht="14.45" customHeight="1">
      <c r="A14" s="111"/>
      <c r="B14" s="111"/>
      <c r="C14" s="111"/>
      <c r="D14" s="111"/>
      <c r="E14" s="111"/>
      <c r="F14" s="111"/>
      <c r="G14" s="120"/>
      <c r="H14" s="120"/>
      <c r="I14" s="120"/>
      <c r="J14" s="120"/>
      <c r="K14" s="120"/>
      <c r="L14" s="120"/>
      <c r="M14" s="120"/>
      <c r="N14" s="120"/>
      <c r="O14" s="120"/>
      <c r="P14" s="120"/>
      <c r="Q14" s="120"/>
      <c r="R14" s="111"/>
      <c r="S14" s="111"/>
      <c r="T14" s="111"/>
      <c r="U14" s="111"/>
      <c r="V14" s="128"/>
      <c r="W14" s="129"/>
      <c r="X14" s="129"/>
      <c r="Y14" s="129"/>
      <c r="Z14" s="130"/>
      <c r="AA14" s="134"/>
      <c r="AB14" s="135"/>
      <c r="AC14" s="135"/>
      <c r="AD14" s="135"/>
      <c r="AE14" s="136"/>
      <c r="AF14" s="140"/>
      <c r="AG14" s="141"/>
      <c r="AH14" s="141"/>
      <c r="AI14" s="141"/>
      <c r="AJ14" s="142"/>
      <c r="AK14" s="146"/>
      <c r="AL14" s="147"/>
      <c r="AM14" s="147"/>
      <c r="AN14" s="147"/>
      <c r="AO14" s="148"/>
      <c r="AP14" s="152"/>
      <c r="AQ14" s="153"/>
      <c r="AR14" s="153"/>
      <c r="AS14" s="154"/>
    </row>
    <row r="15" spans="1:45" ht="50.25">
      <c r="A15" s="2" t="s">
        <v>29</v>
      </c>
      <c r="B15" s="2" t="s">
        <v>30</v>
      </c>
      <c r="C15" s="111"/>
      <c r="D15" s="2" t="s">
        <v>31</v>
      </c>
      <c r="E15" s="2" t="s">
        <v>32</v>
      </c>
      <c r="F15" s="2" t="s">
        <v>33</v>
      </c>
      <c r="G15" s="17" t="s">
        <v>34</v>
      </c>
      <c r="H15" s="17" t="s">
        <v>35</v>
      </c>
      <c r="I15" s="17" t="s">
        <v>36</v>
      </c>
      <c r="J15" s="17" t="s">
        <v>37</v>
      </c>
      <c r="K15" s="17" t="s">
        <v>38</v>
      </c>
      <c r="L15" s="17" t="s">
        <v>39</v>
      </c>
      <c r="M15" s="17" t="s">
        <v>40</v>
      </c>
      <c r="N15" s="17" t="s">
        <v>41</v>
      </c>
      <c r="O15" s="17" t="s">
        <v>42</v>
      </c>
      <c r="P15" s="17" t="s">
        <v>43</v>
      </c>
      <c r="Q15" s="17" t="s">
        <v>44</v>
      </c>
      <c r="R15" s="2" t="s">
        <v>45</v>
      </c>
      <c r="S15" s="2" t="s">
        <v>46</v>
      </c>
      <c r="T15" s="2" t="s">
        <v>47</v>
      </c>
      <c r="U15" s="2" t="s">
        <v>48</v>
      </c>
      <c r="V15" s="3" t="s">
        <v>49</v>
      </c>
      <c r="W15" s="3" t="s">
        <v>50</v>
      </c>
      <c r="X15" s="3" t="s">
        <v>51</v>
      </c>
      <c r="Y15" s="3" t="s">
        <v>52</v>
      </c>
      <c r="Z15" s="3" t="s">
        <v>53</v>
      </c>
      <c r="AA15" s="19" t="s">
        <v>49</v>
      </c>
      <c r="AB15" s="19" t="s">
        <v>50</v>
      </c>
      <c r="AC15" s="19" t="s">
        <v>51</v>
      </c>
      <c r="AD15" s="19" t="s">
        <v>52</v>
      </c>
      <c r="AE15" s="19" t="s">
        <v>53</v>
      </c>
      <c r="AF15" s="20" t="s">
        <v>49</v>
      </c>
      <c r="AG15" s="20" t="s">
        <v>50</v>
      </c>
      <c r="AH15" s="20" t="s">
        <v>51</v>
      </c>
      <c r="AI15" s="20" t="s">
        <v>52</v>
      </c>
      <c r="AJ15" s="20" t="s">
        <v>53</v>
      </c>
      <c r="AK15" s="21" t="s">
        <v>49</v>
      </c>
      <c r="AL15" s="21" t="s">
        <v>50</v>
      </c>
      <c r="AM15" s="21" t="s">
        <v>51</v>
      </c>
      <c r="AN15" s="21" t="s">
        <v>52</v>
      </c>
      <c r="AO15" s="21" t="s">
        <v>53</v>
      </c>
      <c r="AP15" s="4" t="s">
        <v>49</v>
      </c>
      <c r="AQ15" s="4" t="s">
        <v>50</v>
      </c>
      <c r="AR15" s="4" t="s">
        <v>51</v>
      </c>
      <c r="AS15" s="4" t="s">
        <v>52</v>
      </c>
    </row>
    <row r="16" spans="1:45" s="28" customFormat="1" ht="409.6">
      <c r="A16" s="43">
        <v>4</v>
      </c>
      <c r="B16" s="44" t="s">
        <v>54</v>
      </c>
      <c r="C16" s="18" t="s">
        <v>55</v>
      </c>
      <c r="D16" s="22" t="s">
        <v>56</v>
      </c>
      <c r="E16" s="18" t="s">
        <v>57</v>
      </c>
      <c r="F16" s="18" t="s">
        <v>58</v>
      </c>
      <c r="G16" s="18" t="s">
        <v>59</v>
      </c>
      <c r="H16" s="41" t="s">
        <v>60</v>
      </c>
      <c r="I16" s="31" t="s">
        <v>61</v>
      </c>
      <c r="J16" s="18" t="s">
        <v>62</v>
      </c>
      <c r="K16" s="18" t="s">
        <v>63</v>
      </c>
      <c r="L16" s="32">
        <v>0</v>
      </c>
      <c r="M16" s="32">
        <v>0.1</v>
      </c>
      <c r="N16" s="32">
        <v>0.2</v>
      </c>
      <c r="O16" s="32">
        <v>0.4</v>
      </c>
      <c r="P16" s="32">
        <f t="shared" ref="P16:P22" si="0">O16</f>
        <v>0.4</v>
      </c>
      <c r="Q16" s="18" t="s">
        <v>64</v>
      </c>
      <c r="R16" s="18" t="s">
        <v>65</v>
      </c>
      <c r="S16" s="41" t="s">
        <v>66</v>
      </c>
      <c r="T16" s="41" t="s">
        <v>67</v>
      </c>
      <c r="U16" s="18" t="s">
        <v>68</v>
      </c>
      <c r="V16" s="75">
        <f>L16</f>
        <v>0</v>
      </c>
      <c r="W16" s="75">
        <v>0</v>
      </c>
      <c r="X16" s="76">
        <f>IFERROR(IF(W16/V16&gt;100%,100%,W16/V16),0)</f>
        <v>0</v>
      </c>
      <c r="Y16" s="49" t="s">
        <v>69</v>
      </c>
      <c r="Z16" s="49" t="s">
        <v>69</v>
      </c>
      <c r="AA16" s="32">
        <f t="shared" ref="AA16:AA30" si="1">M16</f>
        <v>0.1</v>
      </c>
      <c r="AB16" s="79">
        <v>2.9000000000000001E-2</v>
      </c>
      <c r="AC16" s="74">
        <f>IFERROR(IF(AB16/AA16&gt;100%,100%,AB16/AA16),0)</f>
        <v>0.28999999999999998</v>
      </c>
      <c r="AD16" s="18" t="s">
        <v>70</v>
      </c>
      <c r="AE16" s="18" t="s">
        <v>71</v>
      </c>
      <c r="AF16" s="94">
        <f t="shared" ref="AF16:AF30" si="2">N16</f>
        <v>0.2</v>
      </c>
      <c r="AG16" s="51">
        <v>4.3999999999999997E-2</v>
      </c>
      <c r="AH16" s="90">
        <f>IFERROR(IF(AG16/AF16&gt;100%,100%,AG16/AF16),0)</f>
        <v>0.21999999999999997</v>
      </c>
      <c r="AI16" s="18" t="s">
        <v>72</v>
      </c>
      <c r="AJ16" s="18" t="s">
        <v>73</v>
      </c>
      <c r="AK16" s="94">
        <f t="shared" ref="AK16:AK30" si="3">O16</f>
        <v>0.4</v>
      </c>
      <c r="AL16" s="70">
        <v>5.1900000000000002E-2</v>
      </c>
      <c r="AM16" s="90">
        <f>IFERROR(IF(AL16/AK16&gt;100%,100%,AL16/AK16),0)</f>
        <v>0.12975</v>
      </c>
      <c r="AN16" s="18" t="s">
        <v>74</v>
      </c>
      <c r="AO16" s="18" t="s">
        <v>75</v>
      </c>
      <c r="AP16" s="50">
        <f t="shared" ref="AP16:AP30" si="4">P16</f>
        <v>0.4</v>
      </c>
      <c r="AQ16" s="60">
        <f>IFERROR(MAX(W16,AB16,AG16,AL16),0)</f>
        <v>5.1900000000000002E-2</v>
      </c>
      <c r="AR16" s="51">
        <f>IFERROR(IF(AQ16/AP16&gt;100%,100%,AQ16/AP16),0)</f>
        <v>0.12975</v>
      </c>
      <c r="AS16" s="109" t="s">
        <v>76</v>
      </c>
    </row>
    <row r="17" spans="1:45" s="28" customFormat="1" ht="166.5">
      <c r="A17" s="43">
        <v>3</v>
      </c>
      <c r="B17" s="44" t="s">
        <v>77</v>
      </c>
      <c r="C17" s="18" t="s">
        <v>78</v>
      </c>
      <c r="D17" s="22" t="s">
        <v>79</v>
      </c>
      <c r="E17" s="18" t="s">
        <v>80</v>
      </c>
      <c r="F17" s="18" t="s">
        <v>58</v>
      </c>
      <c r="G17" s="18" t="s">
        <v>81</v>
      </c>
      <c r="H17" s="18" t="s">
        <v>82</v>
      </c>
      <c r="I17" s="18" t="s">
        <v>83</v>
      </c>
      <c r="J17" s="18" t="s">
        <v>62</v>
      </c>
      <c r="K17" s="18" t="s">
        <v>63</v>
      </c>
      <c r="L17" s="32">
        <v>0.12</v>
      </c>
      <c r="M17" s="32">
        <v>0.25</v>
      </c>
      <c r="N17" s="32">
        <v>0.45</v>
      </c>
      <c r="O17" s="32">
        <v>0.66</v>
      </c>
      <c r="P17" s="32">
        <f t="shared" si="0"/>
        <v>0.66</v>
      </c>
      <c r="Q17" s="18" t="s">
        <v>64</v>
      </c>
      <c r="R17" s="18" t="s">
        <v>84</v>
      </c>
      <c r="S17" s="41" t="s">
        <v>85</v>
      </c>
      <c r="T17" s="41" t="s">
        <v>86</v>
      </c>
      <c r="U17" s="18" t="s">
        <v>68</v>
      </c>
      <c r="V17" s="50">
        <f t="shared" ref="V17:V30" si="5">L17</f>
        <v>0.12</v>
      </c>
      <c r="W17" s="70">
        <v>0.18809999999999999</v>
      </c>
      <c r="X17" s="76">
        <f>IFERROR(IF(W17/V17&gt;100%,100%,W17/V17),0)</f>
        <v>1</v>
      </c>
      <c r="Y17" s="69" t="s">
        <v>87</v>
      </c>
      <c r="Z17" s="49" t="s">
        <v>88</v>
      </c>
      <c r="AA17" s="32">
        <f t="shared" si="1"/>
        <v>0.25</v>
      </c>
      <c r="AB17" s="79">
        <v>0.35870000000000002</v>
      </c>
      <c r="AC17" s="74">
        <f t="shared" ref="AC17:AC26" si="6">IFERROR(IF(AB17/AA17&gt;100%,100%,AB17/AA17),0)</f>
        <v>1</v>
      </c>
      <c r="AD17" s="18" t="s">
        <v>89</v>
      </c>
      <c r="AE17" s="18" t="s">
        <v>71</v>
      </c>
      <c r="AF17" s="94">
        <f t="shared" si="2"/>
        <v>0.45</v>
      </c>
      <c r="AG17" s="51">
        <v>0.54800000000000004</v>
      </c>
      <c r="AH17" s="90">
        <f t="shared" ref="AH17:AH21" si="7">IFERROR(IF(AG17/AF17&gt;100%,100%,AG17/AF17),0)</f>
        <v>1</v>
      </c>
      <c r="AI17" s="18" t="s">
        <v>90</v>
      </c>
      <c r="AJ17" s="18" t="s">
        <v>91</v>
      </c>
      <c r="AK17" s="94">
        <f t="shared" si="3"/>
        <v>0.66</v>
      </c>
      <c r="AL17" s="70">
        <v>0.77170000000000005</v>
      </c>
      <c r="AM17" s="90">
        <f t="shared" ref="AM17:AM38" si="8">IFERROR(IF(AL17/AK17&gt;100%,100%,AL17/AK17),0)</f>
        <v>1</v>
      </c>
      <c r="AN17" s="18" t="s">
        <v>92</v>
      </c>
      <c r="AO17" s="18" t="s">
        <v>93</v>
      </c>
      <c r="AP17" s="50">
        <f t="shared" si="4"/>
        <v>0.66</v>
      </c>
      <c r="AQ17" s="60">
        <f>IFERROR(MAX(W17,AB17,AG17,AL17),0)</f>
        <v>0.77170000000000005</v>
      </c>
      <c r="AR17" s="51">
        <f t="shared" ref="AR17:AS21" si="9">IFERROR(IF(AQ17/AP17&gt;100%,100%,AQ17/AP17),0)</f>
        <v>1</v>
      </c>
      <c r="AS17" s="109" t="s">
        <v>94</v>
      </c>
    </row>
    <row r="18" spans="1:45" s="28" customFormat="1" ht="166.5">
      <c r="A18" s="43">
        <v>3</v>
      </c>
      <c r="B18" s="44" t="s">
        <v>77</v>
      </c>
      <c r="C18" s="18" t="s">
        <v>78</v>
      </c>
      <c r="D18" s="22" t="s">
        <v>95</v>
      </c>
      <c r="E18" s="18" t="s">
        <v>96</v>
      </c>
      <c r="F18" s="18" t="s">
        <v>58</v>
      </c>
      <c r="G18" s="18" t="s">
        <v>97</v>
      </c>
      <c r="H18" s="18" t="s">
        <v>98</v>
      </c>
      <c r="I18" s="18" t="s">
        <v>99</v>
      </c>
      <c r="J18" s="18" t="s">
        <v>62</v>
      </c>
      <c r="K18" s="18" t="s">
        <v>63</v>
      </c>
      <c r="L18" s="32">
        <v>0.12</v>
      </c>
      <c r="M18" s="32">
        <v>0.3</v>
      </c>
      <c r="N18" s="32">
        <v>0.45</v>
      </c>
      <c r="O18" s="32">
        <v>0.65</v>
      </c>
      <c r="P18" s="32">
        <f t="shared" si="0"/>
        <v>0.65</v>
      </c>
      <c r="Q18" s="18" t="s">
        <v>64</v>
      </c>
      <c r="R18" s="18" t="s">
        <v>84</v>
      </c>
      <c r="S18" s="41" t="s">
        <v>85</v>
      </c>
      <c r="T18" s="41" t="s">
        <v>86</v>
      </c>
      <c r="U18" s="18" t="s">
        <v>68</v>
      </c>
      <c r="V18" s="50">
        <f t="shared" si="5"/>
        <v>0.12</v>
      </c>
      <c r="W18" s="70">
        <v>0.13650000000000001</v>
      </c>
      <c r="X18" s="76">
        <f>IFERROR(IF(W18/V18&gt;100%,100%,W18/V18),0)</f>
        <v>1</v>
      </c>
      <c r="Y18" s="69" t="s">
        <v>87</v>
      </c>
      <c r="Z18" s="49" t="s">
        <v>88</v>
      </c>
      <c r="AA18" s="32">
        <f t="shared" si="1"/>
        <v>0.3</v>
      </c>
      <c r="AB18" s="79">
        <v>0.33739999999999998</v>
      </c>
      <c r="AC18" s="74">
        <f t="shared" si="6"/>
        <v>1</v>
      </c>
      <c r="AD18" s="18" t="s">
        <v>89</v>
      </c>
      <c r="AE18" s="18" t="s">
        <v>71</v>
      </c>
      <c r="AF18" s="94">
        <f t="shared" si="2"/>
        <v>0.45</v>
      </c>
      <c r="AG18" s="51">
        <v>0.51049999999999995</v>
      </c>
      <c r="AH18" s="90">
        <f t="shared" si="7"/>
        <v>1</v>
      </c>
      <c r="AI18" s="18" t="s">
        <v>90</v>
      </c>
      <c r="AJ18" s="18" t="s">
        <v>91</v>
      </c>
      <c r="AK18" s="94">
        <f t="shared" si="3"/>
        <v>0.65</v>
      </c>
      <c r="AL18" s="70">
        <v>0.57840000000000003</v>
      </c>
      <c r="AM18" s="90">
        <f t="shared" si="8"/>
        <v>0.88984615384615384</v>
      </c>
      <c r="AN18" s="18" t="s">
        <v>100</v>
      </c>
      <c r="AO18" s="18" t="s">
        <v>93</v>
      </c>
      <c r="AP18" s="50">
        <f t="shared" si="4"/>
        <v>0.65</v>
      </c>
      <c r="AQ18" s="60">
        <f>IFERROR(MAX(W18,AB18,AG18,AL18),0)</f>
        <v>0.57840000000000003</v>
      </c>
      <c r="AR18" s="51">
        <f t="shared" si="9"/>
        <v>0.88984615384615384</v>
      </c>
      <c r="AS18" s="109" t="s">
        <v>101</v>
      </c>
    </row>
    <row r="19" spans="1:45" s="28" customFormat="1" ht="265.5">
      <c r="A19" s="43">
        <v>3</v>
      </c>
      <c r="B19" s="44" t="s">
        <v>77</v>
      </c>
      <c r="C19" s="18" t="s">
        <v>78</v>
      </c>
      <c r="D19" s="22" t="s">
        <v>102</v>
      </c>
      <c r="E19" s="18" t="s">
        <v>103</v>
      </c>
      <c r="F19" s="18" t="s">
        <v>58</v>
      </c>
      <c r="G19" s="18" t="s">
        <v>104</v>
      </c>
      <c r="H19" s="18" t="s">
        <v>105</v>
      </c>
      <c r="I19" s="31" t="s">
        <v>106</v>
      </c>
      <c r="J19" s="18" t="s">
        <v>62</v>
      </c>
      <c r="K19" s="18" t="s">
        <v>63</v>
      </c>
      <c r="L19" s="32">
        <v>0.18</v>
      </c>
      <c r="M19" s="32">
        <v>0.35</v>
      </c>
      <c r="N19" s="32">
        <v>0.7</v>
      </c>
      <c r="O19" s="32">
        <v>0.97</v>
      </c>
      <c r="P19" s="32">
        <f t="shared" si="0"/>
        <v>0.97</v>
      </c>
      <c r="Q19" s="18" t="s">
        <v>64</v>
      </c>
      <c r="R19" s="18" t="s">
        <v>84</v>
      </c>
      <c r="S19" s="41" t="s">
        <v>85</v>
      </c>
      <c r="T19" s="41" t="s">
        <v>86</v>
      </c>
      <c r="U19" s="18" t="s">
        <v>68</v>
      </c>
      <c r="V19" s="50">
        <f t="shared" si="5"/>
        <v>0.18</v>
      </c>
      <c r="W19" s="70">
        <v>7.1400000000000005E-2</v>
      </c>
      <c r="X19" s="76">
        <f>IFERROR(IF(W19/V19&gt;100%,100%,W19/V19),0)</f>
        <v>0.39666666666666672</v>
      </c>
      <c r="Y19" s="69" t="s">
        <v>107</v>
      </c>
      <c r="Z19" s="49" t="s">
        <v>108</v>
      </c>
      <c r="AA19" s="32">
        <f t="shared" si="1"/>
        <v>0.35</v>
      </c>
      <c r="AB19" s="79">
        <v>0.2223</v>
      </c>
      <c r="AC19" s="74">
        <f t="shared" si="6"/>
        <v>0.63514285714285723</v>
      </c>
      <c r="AD19" s="18" t="s">
        <v>109</v>
      </c>
      <c r="AE19" s="18" t="s">
        <v>71</v>
      </c>
      <c r="AF19" s="94">
        <f t="shared" si="2"/>
        <v>0.7</v>
      </c>
      <c r="AG19" s="50">
        <v>0.5</v>
      </c>
      <c r="AH19" s="90">
        <f t="shared" si="7"/>
        <v>0.7142857142857143</v>
      </c>
      <c r="AI19" s="18" t="s">
        <v>110</v>
      </c>
      <c r="AJ19" s="18" t="s">
        <v>111</v>
      </c>
      <c r="AK19" s="94">
        <f t="shared" si="3"/>
        <v>0.97</v>
      </c>
      <c r="AL19" s="51">
        <v>0.98119999999999996</v>
      </c>
      <c r="AM19" s="90">
        <f t="shared" si="8"/>
        <v>1</v>
      </c>
      <c r="AN19" s="18" t="s">
        <v>112</v>
      </c>
      <c r="AO19" s="18" t="s">
        <v>113</v>
      </c>
      <c r="AP19" s="50">
        <f t="shared" si="4"/>
        <v>0.97</v>
      </c>
      <c r="AQ19" s="60">
        <f>IFERROR(MAX(W19,AB19,AG19,AL19),0)</f>
        <v>0.98119999999999996</v>
      </c>
      <c r="AR19" s="51">
        <f t="shared" si="9"/>
        <v>1</v>
      </c>
      <c r="AS19" s="109" t="s">
        <v>94</v>
      </c>
    </row>
    <row r="20" spans="1:45" s="28" customFormat="1" ht="409.6">
      <c r="A20" s="43">
        <v>3</v>
      </c>
      <c r="B20" s="44" t="s">
        <v>77</v>
      </c>
      <c r="C20" s="18" t="s">
        <v>78</v>
      </c>
      <c r="D20" s="22" t="s">
        <v>114</v>
      </c>
      <c r="E20" s="18" t="s">
        <v>115</v>
      </c>
      <c r="F20" s="18" t="s">
        <v>58</v>
      </c>
      <c r="G20" s="18" t="s">
        <v>116</v>
      </c>
      <c r="H20" s="18" t="s">
        <v>117</v>
      </c>
      <c r="I20" s="31" t="s">
        <v>118</v>
      </c>
      <c r="J20" s="18" t="s">
        <v>62</v>
      </c>
      <c r="K20" s="18" t="s">
        <v>63</v>
      </c>
      <c r="L20" s="32">
        <v>0.05</v>
      </c>
      <c r="M20" s="32">
        <v>0.15</v>
      </c>
      <c r="N20" s="32">
        <v>0.33</v>
      </c>
      <c r="O20" s="32">
        <v>0.51</v>
      </c>
      <c r="P20" s="32">
        <f t="shared" si="0"/>
        <v>0.51</v>
      </c>
      <c r="Q20" s="18" t="s">
        <v>64</v>
      </c>
      <c r="R20" s="18" t="s">
        <v>84</v>
      </c>
      <c r="S20" s="41" t="s">
        <v>85</v>
      </c>
      <c r="T20" s="41" t="s">
        <v>86</v>
      </c>
      <c r="U20" s="18" t="s">
        <v>68</v>
      </c>
      <c r="V20" s="50">
        <f t="shared" si="5"/>
        <v>0.05</v>
      </c>
      <c r="W20" s="70">
        <v>1.6400000000000001E-2</v>
      </c>
      <c r="X20" s="76">
        <f>IFERROR(IF(W20/V20&gt;100%,100%,W20/V20),0)</f>
        <v>0.32800000000000001</v>
      </c>
      <c r="Y20" s="69" t="s">
        <v>119</v>
      </c>
      <c r="Z20" s="49" t="s">
        <v>108</v>
      </c>
      <c r="AA20" s="32">
        <f t="shared" si="1"/>
        <v>0.15</v>
      </c>
      <c r="AB20" s="31">
        <v>0.13</v>
      </c>
      <c r="AC20" s="74">
        <f t="shared" si="6"/>
        <v>0.8666666666666667</v>
      </c>
      <c r="AD20" s="18" t="s">
        <v>120</v>
      </c>
      <c r="AE20" s="18" t="s">
        <v>71</v>
      </c>
      <c r="AF20" s="94">
        <f t="shared" si="2"/>
        <v>0.33</v>
      </c>
      <c r="AG20" s="50">
        <v>0.28999999999999998</v>
      </c>
      <c r="AH20" s="90">
        <f>IFERROR(IF(AG20/AF20&gt;100%,100%,AG20/AF20),0)</f>
        <v>0.87878787878787867</v>
      </c>
      <c r="AI20" s="18" t="s">
        <v>121</v>
      </c>
      <c r="AJ20" s="18" t="s">
        <v>122</v>
      </c>
      <c r="AK20" s="94">
        <f t="shared" si="3"/>
        <v>0.51</v>
      </c>
      <c r="AL20" s="51">
        <v>0.42109999999999997</v>
      </c>
      <c r="AM20" s="90">
        <f t="shared" si="8"/>
        <v>0.82568627450980381</v>
      </c>
      <c r="AN20" s="18" t="s">
        <v>123</v>
      </c>
      <c r="AO20" s="18" t="s">
        <v>113</v>
      </c>
      <c r="AP20" s="50">
        <f t="shared" si="4"/>
        <v>0.51</v>
      </c>
      <c r="AQ20" s="60">
        <f>IFERROR(MAX(W20,AB20,AG20,AL20),0)</f>
        <v>0.42109999999999997</v>
      </c>
      <c r="AR20" s="51">
        <f>IFERROR(IF(AQ20/AP20&gt;100%,100%,AQ20/AP20),0)</f>
        <v>0.82568627450980381</v>
      </c>
      <c r="AS20" s="109" t="s">
        <v>124</v>
      </c>
    </row>
    <row r="21" spans="1:45" s="28" customFormat="1" ht="409.6">
      <c r="A21" s="43">
        <v>3</v>
      </c>
      <c r="B21" s="44" t="s">
        <v>77</v>
      </c>
      <c r="C21" s="18" t="s">
        <v>78</v>
      </c>
      <c r="D21" s="22" t="s">
        <v>125</v>
      </c>
      <c r="E21" s="18" t="s">
        <v>126</v>
      </c>
      <c r="F21" s="18" t="s">
        <v>58</v>
      </c>
      <c r="G21" s="18" t="s">
        <v>127</v>
      </c>
      <c r="H21" s="18" t="s">
        <v>128</v>
      </c>
      <c r="I21" s="18" t="s">
        <v>129</v>
      </c>
      <c r="J21" s="18" t="s">
        <v>130</v>
      </c>
      <c r="K21" s="18" t="s">
        <v>63</v>
      </c>
      <c r="L21" s="32">
        <v>0.97</v>
      </c>
      <c r="M21" s="32">
        <v>0.97</v>
      </c>
      <c r="N21" s="32">
        <v>0.97</v>
      </c>
      <c r="O21" s="32">
        <v>0.97</v>
      </c>
      <c r="P21" s="32">
        <f t="shared" si="0"/>
        <v>0.97</v>
      </c>
      <c r="Q21" s="18" t="s">
        <v>64</v>
      </c>
      <c r="R21" s="18" t="s">
        <v>84</v>
      </c>
      <c r="S21" s="41" t="s">
        <v>131</v>
      </c>
      <c r="T21" s="41" t="s">
        <v>86</v>
      </c>
      <c r="U21" s="18" t="s">
        <v>68</v>
      </c>
      <c r="V21" s="50">
        <f t="shared" si="5"/>
        <v>0.97</v>
      </c>
      <c r="W21" s="70">
        <v>1</v>
      </c>
      <c r="X21" s="76">
        <f>IFERROR(IF(W21/V21&gt;100%,100%,W21/V21),0)</f>
        <v>1</v>
      </c>
      <c r="Y21" s="69" t="s">
        <v>132</v>
      </c>
      <c r="Z21" s="49" t="s">
        <v>133</v>
      </c>
      <c r="AA21" s="32">
        <f t="shared" si="1"/>
        <v>0.97</v>
      </c>
      <c r="AB21" s="31">
        <v>1</v>
      </c>
      <c r="AC21" s="74">
        <f t="shared" si="6"/>
        <v>1</v>
      </c>
      <c r="AD21" s="18" t="s">
        <v>134</v>
      </c>
      <c r="AE21" s="18" t="s">
        <v>71</v>
      </c>
      <c r="AF21" s="94">
        <f t="shared" si="2"/>
        <v>0.97</v>
      </c>
      <c r="AG21" s="50">
        <v>1</v>
      </c>
      <c r="AH21" s="90">
        <f t="shared" si="7"/>
        <v>1</v>
      </c>
      <c r="AI21" s="18" t="s">
        <v>135</v>
      </c>
      <c r="AJ21" s="18" t="s">
        <v>136</v>
      </c>
      <c r="AK21" s="94">
        <f t="shared" si="3"/>
        <v>0.97</v>
      </c>
      <c r="AL21" s="70">
        <v>0.98679867986798675</v>
      </c>
      <c r="AM21" s="90">
        <f t="shared" si="8"/>
        <v>1</v>
      </c>
      <c r="AN21" s="18" t="s">
        <v>137</v>
      </c>
      <c r="AO21" s="18" t="s">
        <v>138</v>
      </c>
      <c r="AP21" s="50">
        <f t="shared" si="4"/>
        <v>0.97</v>
      </c>
      <c r="AQ21" s="60">
        <f>IFERROR(AVERAGE(W21,AB21,AG21,AL21),0)</f>
        <v>0.99669966996699666</v>
      </c>
      <c r="AR21" s="51">
        <f t="shared" si="9"/>
        <v>1</v>
      </c>
      <c r="AS21" s="109" t="s">
        <v>94</v>
      </c>
    </row>
    <row r="22" spans="1:45" s="28" customFormat="1" ht="405">
      <c r="A22" s="43">
        <v>3</v>
      </c>
      <c r="B22" s="44" t="s">
        <v>77</v>
      </c>
      <c r="C22" s="18" t="s">
        <v>78</v>
      </c>
      <c r="D22" s="22" t="s">
        <v>139</v>
      </c>
      <c r="E22" s="18" t="s">
        <v>140</v>
      </c>
      <c r="F22" s="18" t="s">
        <v>141</v>
      </c>
      <c r="G22" s="18" t="s">
        <v>142</v>
      </c>
      <c r="H22" s="18" t="s">
        <v>143</v>
      </c>
      <c r="I22" s="18" t="s">
        <v>144</v>
      </c>
      <c r="J22" s="18" t="s">
        <v>62</v>
      </c>
      <c r="K22" s="18" t="s">
        <v>63</v>
      </c>
      <c r="L22" s="32">
        <v>0.4</v>
      </c>
      <c r="M22" s="32">
        <v>0.7</v>
      </c>
      <c r="N22" s="32">
        <v>0.9</v>
      </c>
      <c r="O22" s="32">
        <v>1</v>
      </c>
      <c r="P22" s="32">
        <f t="shared" si="0"/>
        <v>1</v>
      </c>
      <c r="Q22" s="18" t="s">
        <v>64</v>
      </c>
      <c r="R22" s="18" t="s">
        <v>84</v>
      </c>
      <c r="S22" s="41" t="s">
        <v>131</v>
      </c>
      <c r="T22" s="41" t="s">
        <v>86</v>
      </c>
      <c r="U22" s="18" t="s">
        <v>68</v>
      </c>
      <c r="V22" s="50">
        <f t="shared" si="5"/>
        <v>0.4</v>
      </c>
      <c r="W22" s="70">
        <v>0.90400000000000003</v>
      </c>
      <c r="X22" s="76">
        <f>IFERROR(IF(W22/V22&gt;100%,100%,W22/V22),0)</f>
        <v>1</v>
      </c>
      <c r="Y22" s="72" t="s">
        <v>145</v>
      </c>
      <c r="Z22" s="73" t="s">
        <v>146</v>
      </c>
      <c r="AA22" s="32">
        <f t="shared" si="1"/>
        <v>0.7</v>
      </c>
      <c r="AB22" s="31">
        <v>0.96</v>
      </c>
      <c r="AC22" s="74">
        <f t="shared" si="6"/>
        <v>1</v>
      </c>
      <c r="AD22" s="18" t="s">
        <v>147</v>
      </c>
      <c r="AE22" s="18" t="s">
        <v>71</v>
      </c>
      <c r="AF22" s="94">
        <f t="shared" si="2"/>
        <v>0.9</v>
      </c>
      <c r="AG22" s="50">
        <v>0.96</v>
      </c>
      <c r="AH22" s="90">
        <f>IFERROR(IF(AG22/AF22&gt;100%,100%,AG22/AF22),0)</f>
        <v>1</v>
      </c>
      <c r="AI22" s="18" t="s">
        <v>148</v>
      </c>
      <c r="AJ22" s="18" t="s">
        <v>149</v>
      </c>
      <c r="AK22" s="94">
        <f t="shared" si="3"/>
        <v>1</v>
      </c>
      <c r="AL22" s="70">
        <v>0</v>
      </c>
      <c r="AM22" s="90">
        <f t="shared" si="8"/>
        <v>0</v>
      </c>
      <c r="AN22" s="18" t="s">
        <v>150</v>
      </c>
      <c r="AO22" s="18" t="s">
        <v>149</v>
      </c>
      <c r="AP22" s="50">
        <f t="shared" si="4"/>
        <v>1</v>
      </c>
      <c r="AQ22" s="60">
        <f>IFERROR(MAX(W22,AB22,AG22,AL22),0)</f>
        <v>0.96</v>
      </c>
      <c r="AR22" s="51">
        <f>IFERROR(IF(AQ22/AP22&gt;100%,100%,AQ22/AP22),0)</f>
        <v>0.96</v>
      </c>
      <c r="AS22" s="109" t="s">
        <v>151</v>
      </c>
    </row>
    <row r="23" spans="1:45" s="28" customFormat="1" ht="150">
      <c r="A23" s="43">
        <v>4</v>
      </c>
      <c r="B23" s="44" t="s">
        <v>54</v>
      </c>
      <c r="C23" s="18" t="s">
        <v>152</v>
      </c>
      <c r="D23" s="22" t="s">
        <v>153</v>
      </c>
      <c r="E23" s="18" t="s">
        <v>154</v>
      </c>
      <c r="F23" s="18" t="s">
        <v>58</v>
      </c>
      <c r="G23" s="18" t="s">
        <v>155</v>
      </c>
      <c r="H23" s="18" t="s">
        <v>156</v>
      </c>
      <c r="I23" s="18" t="s">
        <v>157</v>
      </c>
      <c r="J23" s="18" t="s">
        <v>158</v>
      </c>
      <c r="K23" s="18" t="s">
        <v>155</v>
      </c>
      <c r="L23" s="27">
        <v>4320</v>
      </c>
      <c r="M23" s="27">
        <v>5712</v>
      </c>
      <c r="N23" s="27">
        <v>5712</v>
      </c>
      <c r="O23" s="27">
        <v>4320</v>
      </c>
      <c r="P23" s="27">
        <f>SUM(L23:O23)</f>
        <v>20064</v>
      </c>
      <c r="Q23" s="18" t="s">
        <v>64</v>
      </c>
      <c r="R23" s="18" t="s">
        <v>159</v>
      </c>
      <c r="S23" s="41" t="s">
        <v>160</v>
      </c>
      <c r="T23" s="41" t="s">
        <v>161</v>
      </c>
      <c r="U23" s="18" t="s">
        <v>162</v>
      </c>
      <c r="V23" s="52">
        <f t="shared" si="5"/>
        <v>4320</v>
      </c>
      <c r="W23" s="52">
        <v>5201</v>
      </c>
      <c r="X23" s="76">
        <f>IFERROR(IF(W23/V23&gt;100%,100%,W23/V23),0)</f>
        <v>1</v>
      </c>
      <c r="Y23" s="69" t="s">
        <v>163</v>
      </c>
      <c r="Z23" s="49" t="s">
        <v>164</v>
      </c>
      <c r="AA23" s="27">
        <f t="shared" si="1"/>
        <v>5712</v>
      </c>
      <c r="AB23" s="18">
        <v>4749</v>
      </c>
      <c r="AC23" s="74">
        <f t="shared" si="6"/>
        <v>0.83140756302521013</v>
      </c>
      <c r="AD23" s="18" t="s">
        <v>165</v>
      </c>
      <c r="AE23" s="18" t="s">
        <v>166</v>
      </c>
      <c r="AF23" s="52">
        <f t="shared" si="2"/>
        <v>5712</v>
      </c>
      <c r="AG23" s="89">
        <v>8100</v>
      </c>
      <c r="AH23" s="90">
        <f>IFERROR(IF(AG23/AF23&gt;100%,100%,AG23/AF23),0)</f>
        <v>1</v>
      </c>
      <c r="AI23" s="18" t="s">
        <v>167</v>
      </c>
      <c r="AJ23" s="18" t="s">
        <v>168</v>
      </c>
      <c r="AK23" s="52">
        <f t="shared" si="3"/>
        <v>4320</v>
      </c>
      <c r="AL23" s="89">
        <v>9337</v>
      </c>
      <c r="AM23" s="90">
        <f t="shared" si="8"/>
        <v>1</v>
      </c>
      <c r="AN23" s="18" t="s">
        <v>169</v>
      </c>
      <c r="AO23" s="18" t="s">
        <v>168</v>
      </c>
      <c r="AP23" s="52">
        <f t="shared" si="4"/>
        <v>20064</v>
      </c>
      <c r="AQ23" s="85">
        <f t="shared" ref="AQ23:AQ30" si="10">IFERROR(W23+AB23+AG23+AL23,0)</f>
        <v>27387</v>
      </c>
      <c r="AR23" s="51">
        <f>IFERROR(IF(AQ23/AP23&gt;100%,100%,AQ23/AP23),0)</f>
        <v>1</v>
      </c>
      <c r="AS23" s="109" t="s">
        <v>94</v>
      </c>
    </row>
    <row r="24" spans="1:45" s="28" customFormat="1" ht="150">
      <c r="A24" s="43">
        <v>4</v>
      </c>
      <c r="B24" s="44" t="s">
        <v>54</v>
      </c>
      <c r="C24" s="18" t="s">
        <v>152</v>
      </c>
      <c r="D24" s="22" t="s">
        <v>170</v>
      </c>
      <c r="E24" s="18" t="s">
        <v>171</v>
      </c>
      <c r="F24" s="18" t="s">
        <v>58</v>
      </c>
      <c r="G24" s="18" t="s">
        <v>172</v>
      </c>
      <c r="H24" s="18" t="s">
        <v>173</v>
      </c>
      <c r="I24" s="18" t="s">
        <v>157</v>
      </c>
      <c r="J24" s="18" t="s">
        <v>158</v>
      </c>
      <c r="K24" s="18" t="s">
        <v>172</v>
      </c>
      <c r="L24" s="27">
        <v>720</v>
      </c>
      <c r="M24" s="27">
        <v>1320</v>
      </c>
      <c r="N24" s="27">
        <v>1320</v>
      </c>
      <c r="O24" s="27">
        <v>720</v>
      </c>
      <c r="P24" s="27">
        <f t="shared" ref="P24:P29" si="11">SUM(L24:O24)</f>
        <v>4080</v>
      </c>
      <c r="Q24" s="18" t="s">
        <v>64</v>
      </c>
      <c r="R24" s="33" t="s">
        <v>174</v>
      </c>
      <c r="S24" s="42" t="s">
        <v>160</v>
      </c>
      <c r="T24" s="41" t="s">
        <v>161</v>
      </c>
      <c r="U24" s="18" t="s">
        <v>162</v>
      </c>
      <c r="V24" s="52">
        <f t="shared" si="5"/>
        <v>720</v>
      </c>
      <c r="W24" s="52">
        <v>1064</v>
      </c>
      <c r="X24" s="76">
        <f>IFERROR(IF(W24/V24&gt;100%,100%,W24/V24),0)</f>
        <v>1</v>
      </c>
      <c r="Y24" s="69" t="s">
        <v>175</v>
      </c>
      <c r="Z24" s="49" t="s">
        <v>164</v>
      </c>
      <c r="AA24" s="27">
        <f t="shared" si="1"/>
        <v>1320</v>
      </c>
      <c r="AB24" s="18">
        <v>1030</v>
      </c>
      <c r="AC24" s="74">
        <f t="shared" si="6"/>
        <v>0.78030303030303028</v>
      </c>
      <c r="AD24" s="18" t="s">
        <v>176</v>
      </c>
      <c r="AE24" s="18" t="s">
        <v>166</v>
      </c>
      <c r="AF24" s="52">
        <f t="shared" si="2"/>
        <v>1320</v>
      </c>
      <c r="AG24" s="89">
        <v>1744</v>
      </c>
      <c r="AH24" s="90">
        <f t="shared" ref="AH24:AH25" si="12">IFERROR(IF(AG24/AF24&gt;100%,100%,AG24/AF24),0)</f>
        <v>1</v>
      </c>
      <c r="AI24" s="18" t="s">
        <v>177</v>
      </c>
      <c r="AJ24" s="18" t="s">
        <v>178</v>
      </c>
      <c r="AK24" s="52">
        <f t="shared" si="3"/>
        <v>720</v>
      </c>
      <c r="AL24" s="89">
        <v>2814</v>
      </c>
      <c r="AM24" s="90">
        <f t="shared" si="8"/>
        <v>1</v>
      </c>
      <c r="AN24" s="18" t="s">
        <v>179</v>
      </c>
      <c r="AO24" s="18" t="s">
        <v>178</v>
      </c>
      <c r="AP24" s="52">
        <f t="shared" si="4"/>
        <v>4080</v>
      </c>
      <c r="AQ24" s="85">
        <f t="shared" si="10"/>
        <v>6652</v>
      </c>
      <c r="AR24" s="51">
        <f t="shared" ref="AR24:AS25" si="13">IFERROR(IF(AQ24/AP24&gt;100%,100%,AQ24/AP24),0)</f>
        <v>1</v>
      </c>
      <c r="AS24" s="109" t="s">
        <v>94</v>
      </c>
    </row>
    <row r="25" spans="1:45" s="28" customFormat="1" ht="150">
      <c r="A25" s="43">
        <v>4</v>
      </c>
      <c r="B25" s="44" t="s">
        <v>54</v>
      </c>
      <c r="C25" s="18" t="s">
        <v>152</v>
      </c>
      <c r="D25" s="22" t="s">
        <v>180</v>
      </c>
      <c r="E25" s="18" t="s">
        <v>181</v>
      </c>
      <c r="F25" s="18" t="s">
        <v>58</v>
      </c>
      <c r="G25" s="18" t="s">
        <v>182</v>
      </c>
      <c r="H25" s="18" t="s">
        <v>183</v>
      </c>
      <c r="I25" s="18" t="s">
        <v>157</v>
      </c>
      <c r="J25" s="18" t="s">
        <v>158</v>
      </c>
      <c r="K25" s="18" t="s">
        <v>184</v>
      </c>
      <c r="L25" s="27">
        <v>21</v>
      </c>
      <c r="M25" s="27">
        <v>33</v>
      </c>
      <c r="N25" s="27">
        <v>48</v>
      </c>
      <c r="O25" s="27">
        <v>33</v>
      </c>
      <c r="P25" s="27">
        <f t="shared" si="11"/>
        <v>135</v>
      </c>
      <c r="Q25" s="18" t="s">
        <v>64</v>
      </c>
      <c r="R25" s="18" t="s">
        <v>185</v>
      </c>
      <c r="S25" s="41" t="s">
        <v>186</v>
      </c>
      <c r="T25" s="41" t="s">
        <v>161</v>
      </c>
      <c r="U25" s="18" t="s">
        <v>162</v>
      </c>
      <c r="V25" s="52">
        <f t="shared" si="5"/>
        <v>21</v>
      </c>
      <c r="W25" s="52">
        <v>65</v>
      </c>
      <c r="X25" s="76">
        <f>IFERROR(IF(W25/V25&gt;100%,100%,W25/V25),0)</f>
        <v>1</v>
      </c>
      <c r="Y25" s="69" t="s">
        <v>187</v>
      </c>
      <c r="Z25" s="49" t="s">
        <v>164</v>
      </c>
      <c r="AA25" s="27">
        <f t="shared" si="1"/>
        <v>33</v>
      </c>
      <c r="AB25" s="18">
        <v>33</v>
      </c>
      <c r="AC25" s="74">
        <f t="shared" si="6"/>
        <v>1</v>
      </c>
      <c r="AD25" s="18" t="s">
        <v>188</v>
      </c>
      <c r="AE25" s="18" t="s">
        <v>166</v>
      </c>
      <c r="AF25" s="52">
        <f t="shared" si="2"/>
        <v>48</v>
      </c>
      <c r="AG25" s="89">
        <v>17</v>
      </c>
      <c r="AH25" s="90">
        <f t="shared" si="12"/>
        <v>0.35416666666666669</v>
      </c>
      <c r="AI25" s="18" t="s">
        <v>189</v>
      </c>
      <c r="AJ25" s="18" t="s">
        <v>190</v>
      </c>
      <c r="AK25" s="52">
        <f t="shared" si="3"/>
        <v>33</v>
      </c>
      <c r="AL25" s="89">
        <v>20</v>
      </c>
      <c r="AM25" s="90">
        <f t="shared" si="8"/>
        <v>0.60606060606060608</v>
      </c>
      <c r="AN25" s="18" t="s">
        <v>191</v>
      </c>
      <c r="AO25" s="18" t="s">
        <v>190</v>
      </c>
      <c r="AP25" s="52">
        <f t="shared" si="4"/>
        <v>135</v>
      </c>
      <c r="AQ25" s="85">
        <f t="shared" si="10"/>
        <v>135</v>
      </c>
      <c r="AR25" s="51">
        <f t="shared" si="13"/>
        <v>1</v>
      </c>
      <c r="AS25" s="109" t="s">
        <v>94</v>
      </c>
    </row>
    <row r="26" spans="1:45" s="28" customFormat="1" ht="150">
      <c r="A26" s="43">
        <v>4</v>
      </c>
      <c r="B26" s="44" t="s">
        <v>54</v>
      </c>
      <c r="C26" s="18" t="s">
        <v>152</v>
      </c>
      <c r="D26" s="22" t="s">
        <v>192</v>
      </c>
      <c r="E26" s="18" t="s">
        <v>193</v>
      </c>
      <c r="F26" s="18" t="s">
        <v>58</v>
      </c>
      <c r="G26" s="18" t="s">
        <v>194</v>
      </c>
      <c r="H26" s="18" t="s">
        <v>195</v>
      </c>
      <c r="I26" s="18" t="s">
        <v>157</v>
      </c>
      <c r="J26" s="18" t="s">
        <v>158</v>
      </c>
      <c r="K26" s="18" t="s">
        <v>196</v>
      </c>
      <c r="L26" s="39">
        <v>21</v>
      </c>
      <c r="M26" s="39">
        <v>36</v>
      </c>
      <c r="N26" s="39">
        <v>51</v>
      </c>
      <c r="O26" s="39">
        <v>42</v>
      </c>
      <c r="P26" s="27">
        <f t="shared" si="11"/>
        <v>150</v>
      </c>
      <c r="Q26" s="18" t="s">
        <v>64</v>
      </c>
      <c r="R26" s="18" t="s">
        <v>185</v>
      </c>
      <c r="S26" s="41" t="s">
        <v>186</v>
      </c>
      <c r="T26" s="41" t="s">
        <v>161</v>
      </c>
      <c r="U26" s="18" t="s">
        <v>162</v>
      </c>
      <c r="V26" s="52">
        <f t="shared" si="5"/>
        <v>21</v>
      </c>
      <c r="W26" s="52">
        <v>41</v>
      </c>
      <c r="X26" s="76">
        <f>IFERROR(IF(W26/V26&gt;100%,100%,W26/V26),0)</f>
        <v>1</v>
      </c>
      <c r="Y26" s="69" t="s">
        <v>197</v>
      </c>
      <c r="Z26" s="49" t="s">
        <v>164</v>
      </c>
      <c r="AA26" s="27">
        <f t="shared" si="1"/>
        <v>36</v>
      </c>
      <c r="AB26" s="18">
        <v>38</v>
      </c>
      <c r="AC26" s="74">
        <f t="shared" si="6"/>
        <v>1</v>
      </c>
      <c r="AD26" s="18" t="s">
        <v>198</v>
      </c>
      <c r="AE26" s="18" t="s">
        <v>166</v>
      </c>
      <c r="AF26" s="52">
        <f t="shared" si="2"/>
        <v>51</v>
      </c>
      <c r="AG26" s="89">
        <v>46</v>
      </c>
      <c r="AH26" s="90">
        <f>IFERROR(IF(AG26/AF26&gt;100%,100%,AG26/AF26),0)</f>
        <v>0.90196078431372551</v>
      </c>
      <c r="AI26" s="18" t="s">
        <v>199</v>
      </c>
      <c r="AJ26" s="18" t="s">
        <v>200</v>
      </c>
      <c r="AK26" s="52">
        <f t="shared" si="3"/>
        <v>42</v>
      </c>
      <c r="AL26" s="89">
        <v>29</v>
      </c>
      <c r="AM26" s="90">
        <f t="shared" si="8"/>
        <v>0.69047619047619047</v>
      </c>
      <c r="AN26" s="18" t="s">
        <v>201</v>
      </c>
      <c r="AO26" s="18" t="s">
        <v>200</v>
      </c>
      <c r="AP26" s="52">
        <f t="shared" si="4"/>
        <v>150</v>
      </c>
      <c r="AQ26" s="85">
        <f t="shared" si="10"/>
        <v>154</v>
      </c>
      <c r="AR26" s="51">
        <f>IFERROR(IF(AQ26/AP26&gt;100%,100%,AQ26/AP26),0)</f>
        <v>1</v>
      </c>
      <c r="AS26" s="109" t="s">
        <v>94</v>
      </c>
    </row>
    <row r="27" spans="1:45" s="28" customFormat="1" ht="409.6">
      <c r="A27" s="43">
        <v>4</v>
      </c>
      <c r="B27" s="44" t="s">
        <v>54</v>
      </c>
      <c r="C27" s="18" t="s">
        <v>152</v>
      </c>
      <c r="D27" s="22" t="s">
        <v>202</v>
      </c>
      <c r="E27" s="18" t="s">
        <v>203</v>
      </c>
      <c r="F27" s="18" t="s">
        <v>58</v>
      </c>
      <c r="G27" s="18" t="s">
        <v>204</v>
      </c>
      <c r="H27" s="18" t="s">
        <v>205</v>
      </c>
      <c r="I27" s="18" t="s">
        <v>157</v>
      </c>
      <c r="J27" s="18" t="s">
        <v>158</v>
      </c>
      <c r="K27" s="18" t="s">
        <v>206</v>
      </c>
      <c r="L27" s="39">
        <v>15</v>
      </c>
      <c r="M27" s="39">
        <v>25</v>
      </c>
      <c r="N27" s="39">
        <v>25</v>
      </c>
      <c r="O27" s="39">
        <v>15</v>
      </c>
      <c r="P27" s="27">
        <f t="shared" si="11"/>
        <v>80</v>
      </c>
      <c r="Q27" s="18" t="s">
        <v>64</v>
      </c>
      <c r="R27" s="18" t="s">
        <v>207</v>
      </c>
      <c r="S27" s="41" t="s">
        <v>208</v>
      </c>
      <c r="T27" s="41" t="s">
        <v>161</v>
      </c>
      <c r="U27" s="18" t="s">
        <v>162</v>
      </c>
      <c r="V27" s="52">
        <f t="shared" si="5"/>
        <v>15</v>
      </c>
      <c r="W27" s="52">
        <v>24</v>
      </c>
      <c r="X27" s="76">
        <f>IFERROR(IF(W27/V27&gt;100%,100%,W27/V27),0)</f>
        <v>1</v>
      </c>
      <c r="Y27" s="69" t="s">
        <v>209</v>
      </c>
      <c r="Z27" s="49" t="s">
        <v>210</v>
      </c>
      <c r="AA27" s="27">
        <f t="shared" si="1"/>
        <v>25</v>
      </c>
      <c r="AB27" s="18">
        <v>25</v>
      </c>
      <c r="AC27" s="74">
        <f>IFERROR(IF(AB27/AA27&gt;100%,100%,AB27/AA27),0)</f>
        <v>1</v>
      </c>
      <c r="AD27" s="18" t="s">
        <v>211</v>
      </c>
      <c r="AE27" s="18" t="s">
        <v>212</v>
      </c>
      <c r="AF27" s="52">
        <f t="shared" si="2"/>
        <v>25</v>
      </c>
      <c r="AG27" s="89">
        <v>25</v>
      </c>
      <c r="AH27" s="101">
        <f t="shared" ref="AH27" si="14">IFERROR(IF(AG27/AF27&gt;100%,100%,AG27/AF27),0)</f>
        <v>1</v>
      </c>
      <c r="AI27" s="71" t="s">
        <v>213</v>
      </c>
      <c r="AJ27" s="71" t="s">
        <v>214</v>
      </c>
      <c r="AK27" s="52">
        <f t="shared" si="3"/>
        <v>15</v>
      </c>
      <c r="AL27" s="89">
        <v>25</v>
      </c>
      <c r="AM27" s="101">
        <f t="shared" si="8"/>
        <v>1</v>
      </c>
      <c r="AN27" s="18" t="s">
        <v>215</v>
      </c>
      <c r="AO27" s="18" t="s">
        <v>216</v>
      </c>
      <c r="AP27" s="52">
        <f t="shared" si="4"/>
        <v>80</v>
      </c>
      <c r="AQ27" s="85">
        <f t="shared" si="10"/>
        <v>99</v>
      </c>
      <c r="AR27" s="51">
        <f t="shared" ref="AR27:AS30" si="15">IFERROR(IF(AQ27/AP27&gt;100%,100%,AQ27/AP27),0)</f>
        <v>1</v>
      </c>
      <c r="AS27" s="109" t="s">
        <v>94</v>
      </c>
    </row>
    <row r="28" spans="1:45" s="28" customFormat="1" ht="366">
      <c r="A28" s="43">
        <v>4</v>
      </c>
      <c r="B28" s="44" t="s">
        <v>54</v>
      </c>
      <c r="C28" s="18" t="s">
        <v>152</v>
      </c>
      <c r="D28" s="22" t="s">
        <v>217</v>
      </c>
      <c r="E28" s="18" t="s">
        <v>218</v>
      </c>
      <c r="F28" s="18" t="s">
        <v>58</v>
      </c>
      <c r="G28" s="18" t="s">
        <v>219</v>
      </c>
      <c r="H28" s="18" t="s">
        <v>220</v>
      </c>
      <c r="I28" s="18" t="s">
        <v>157</v>
      </c>
      <c r="J28" s="18" t="s">
        <v>158</v>
      </c>
      <c r="K28" s="18" t="s">
        <v>206</v>
      </c>
      <c r="L28" s="27">
        <v>25</v>
      </c>
      <c r="M28" s="27">
        <v>45</v>
      </c>
      <c r="N28" s="27">
        <v>45</v>
      </c>
      <c r="O28" s="27">
        <v>35</v>
      </c>
      <c r="P28" s="27">
        <f>SUM(L28:O28)</f>
        <v>150</v>
      </c>
      <c r="Q28" s="18" t="s">
        <v>64</v>
      </c>
      <c r="R28" s="18" t="s">
        <v>221</v>
      </c>
      <c r="S28" s="41" t="s">
        <v>208</v>
      </c>
      <c r="T28" s="41" t="s">
        <v>161</v>
      </c>
      <c r="U28" s="18" t="s">
        <v>162</v>
      </c>
      <c r="V28" s="52">
        <f t="shared" si="5"/>
        <v>25</v>
      </c>
      <c r="W28" s="52">
        <v>49</v>
      </c>
      <c r="X28" s="76">
        <f>IFERROR(IF(W28/V28&gt;100%,100%,W28/V28),0)</f>
        <v>1</v>
      </c>
      <c r="Y28" s="69" t="s">
        <v>222</v>
      </c>
      <c r="Z28" s="49" t="s">
        <v>223</v>
      </c>
      <c r="AA28" s="27">
        <f t="shared" si="1"/>
        <v>45</v>
      </c>
      <c r="AB28" s="18">
        <v>46</v>
      </c>
      <c r="AC28" s="74">
        <f>IFERROR(IF(AB28/AA28&gt;100%,100%,AB28/AA28),0)</f>
        <v>1</v>
      </c>
      <c r="AD28" s="18" t="s">
        <v>224</v>
      </c>
      <c r="AE28" s="18" t="s">
        <v>212</v>
      </c>
      <c r="AF28" s="52">
        <f t="shared" si="2"/>
        <v>45</v>
      </c>
      <c r="AG28" s="89">
        <v>45</v>
      </c>
      <c r="AH28" s="90">
        <f>IFERROR(IF(AG28/AF28&gt;100%,100%,AG28/AF28),0)</f>
        <v>1</v>
      </c>
      <c r="AI28" s="71" t="s">
        <v>225</v>
      </c>
      <c r="AJ28" s="100" t="s">
        <v>226</v>
      </c>
      <c r="AK28" s="52">
        <f t="shared" si="3"/>
        <v>35</v>
      </c>
      <c r="AL28" s="89">
        <v>45</v>
      </c>
      <c r="AM28" s="101">
        <f t="shared" si="8"/>
        <v>1</v>
      </c>
      <c r="AN28" s="18" t="s">
        <v>227</v>
      </c>
      <c r="AO28" s="18" t="s">
        <v>216</v>
      </c>
      <c r="AP28" s="52">
        <f t="shared" si="4"/>
        <v>150</v>
      </c>
      <c r="AQ28" s="85">
        <f t="shared" si="10"/>
        <v>185</v>
      </c>
      <c r="AR28" s="51">
        <f t="shared" si="15"/>
        <v>1</v>
      </c>
      <c r="AS28" s="109" t="s">
        <v>94</v>
      </c>
    </row>
    <row r="29" spans="1:45" s="28" customFormat="1" ht="315.75">
      <c r="A29" s="43">
        <v>4</v>
      </c>
      <c r="B29" s="44" t="s">
        <v>54</v>
      </c>
      <c r="C29" s="18" t="s">
        <v>152</v>
      </c>
      <c r="D29" s="22" t="s">
        <v>228</v>
      </c>
      <c r="E29" s="18" t="s">
        <v>229</v>
      </c>
      <c r="F29" s="18" t="s">
        <v>58</v>
      </c>
      <c r="G29" s="18" t="s">
        <v>230</v>
      </c>
      <c r="H29" s="18" t="s">
        <v>231</v>
      </c>
      <c r="I29" s="18" t="s">
        <v>157</v>
      </c>
      <c r="J29" s="18" t="s">
        <v>158</v>
      </c>
      <c r="K29" s="18" t="s">
        <v>206</v>
      </c>
      <c r="L29" s="27">
        <v>3</v>
      </c>
      <c r="M29" s="27">
        <v>14</v>
      </c>
      <c r="N29" s="27">
        <v>15</v>
      </c>
      <c r="O29" s="27">
        <v>7</v>
      </c>
      <c r="P29" s="27">
        <f t="shared" si="11"/>
        <v>39</v>
      </c>
      <c r="Q29" s="18" t="s">
        <v>64</v>
      </c>
      <c r="R29" s="18" t="s">
        <v>232</v>
      </c>
      <c r="S29" s="41" t="s">
        <v>208</v>
      </c>
      <c r="T29" s="41" t="s">
        <v>161</v>
      </c>
      <c r="U29" s="18" t="s">
        <v>162</v>
      </c>
      <c r="V29" s="52">
        <f t="shared" si="5"/>
        <v>3</v>
      </c>
      <c r="W29" s="52">
        <v>22</v>
      </c>
      <c r="X29" s="76">
        <f>IFERROR(IF(W29/V29&gt;100%,100%,W29/V29),0)</f>
        <v>1</v>
      </c>
      <c r="Y29" s="71" t="s">
        <v>233</v>
      </c>
      <c r="Z29" s="18" t="s">
        <v>234</v>
      </c>
      <c r="AA29" s="27">
        <f t="shared" si="1"/>
        <v>14</v>
      </c>
      <c r="AB29" s="18">
        <v>14</v>
      </c>
      <c r="AC29" s="74">
        <f>IFERROR(IF(AB29/AA29&gt;100%,100%,AB29/AA29),0)</f>
        <v>1</v>
      </c>
      <c r="AD29" s="18" t="s">
        <v>235</v>
      </c>
      <c r="AE29" s="18" t="s">
        <v>212</v>
      </c>
      <c r="AF29" s="52">
        <f t="shared" si="2"/>
        <v>15</v>
      </c>
      <c r="AG29" s="89">
        <v>16</v>
      </c>
      <c r="AH29" s="90">
        <f>IFERROR(IF(AG29/AF29&gt;100%,100%,AG29/AF29),0)</f>
        <v>1</v>
      </c>
      <c r="AI29" s="71" t="s">
        <v>236</v>
      </c>
      <c r="AJ29" s="71" t="s">
        <v>237</v>
      </c>
      <c r="AK29" s="52">
        <f t="shared" si="3"/>
        <v>7</v>
      </c>
      <c r="AL29" s="89">
        <v>20</v>
      </c>
      <c r="AM29" s="90">
        <f t="shared" si="8"/>
        <v>1</v>
      </c>
      <c r="AN29" s="18" t="s">
        <v>238</v>
      </c>
      <c r="AO29" s="18" t="s">
        <v>239</v>
      </c>
      <c r="AP29" s="52">
        <f t="shared" si="4"/>
        <v>39</v>
      </c>
      <c r="AQ29" s="85">
        <f t="shared" si="10"/>
        <v>72</v>
      </c>
      <c r="AR29" s="51">
        <f t="shared" si="15"/>
        <v>1</v>
      </c>
      <c r="AS29" s="61" t="s">
        <v>94</v>
      </c>
    </row>
    <row r="30" spans="1:45" s="28" customFormat="1" ht="315.75">
      <c r="A30" s="43">
        <v>4</v>
      </c>
      <c r="B30" s="44" t="s">
        <v>54</v>
      </c>
      <c r="C30" s="18" t="s">
        <v>152</v>
      </c>
      <c r="D30" s="22" t="s">
        <v>240</v>
      </c>
      <c r="E30" s="18" t="s">
        <v>241</v>
      </c>
      <c r="F30" s="18" t="s">
        <v>58</v>
      </c>
      <c r="G30" s="18" t="s">
        <v>242</v>
      </c>
      <c r="H30" s="18" t="s">
        <v>243</v>
      </c>
      <c r="I30" s="18" t="s">
        <v>157</v>
      </c>
      <c r="J30" s="18" t="s">
        <v>158</v>
      </c>
      <c r="K30" s="18" t="s">
        <v>206</v>
      </c>
      <c r="L30" s="27">
        <v>3</v>
      </c>
      <c r="M30" s="27">
        <v>16</v>
      </c>
      <c r="N30" s="27">
        <v>17</v>
      </c>
      <c r="O30" s="27">
        <v>13</v>
      </c>
      <c r="P30" s="27">
        <f>SUM(L30:O30)</f>
        <v>49</v>
      </c>
      <c r="Q30" s="18" t="s">
        <v>64</v>
      </c>
      <c r="R30" s="18" t="s">
        <v>244</v>
      </c>
      <c r="S30" s="41" t="s">
        <v>208</v>
      </c>
      <c r="T30" s="41" t="s">
        <v>161</v>
      </c>
      <c r="U30" s="18" t="s">
        <v>162</v>
      </c>
      <c r="V30" s="52">
        <f t="shared" si="5"/>
        <v>3</v>
      </c>
      <c r="W30" s="52">
        <v>36</v>
      </c>
      <c r="X30" s="76">
        <f>IFERROR(IF(W30/V30&gt;100%,100%,W30/V30),0)</f>
        <v>1</v>
      </c>
      <c r="Y30" s="71" t="s">
        <v>245</v>
      </c>
      <c r="Z30" s="18" t="s">
        <v>246</v>
      </c>
      <c r="AA30" s="27">
        <f t="shared" si="1"/>
        <v>16</v>
      </c>
      <c r="AB30" s="18">
        <v>21</v>
      </c>
      <c r="AC30" s="74">
        <f>IFERROR(IF(AB30/AA30&gt;100%,100%,AB30/AA30),0)</f>
        <v>1</v>
      </c>
      <c r="AD30" s="18" t="s">
        <v>247</v>
      </c>
      <c r="AE30" s="18" t="s">
        <v>212</v>
      </c>
      <c r="AF30" s="52">
        <f t="shared" si="2"/>
        <v>17</v>
      </c>
      <c r="AG30" s="89">
        <v>30</v>
      </c>
      <c r="AH30" s="101">
        <f t="shared" ref="AH30" si="16">IFERROR(IF(AG30/AF30&gt;100%,100%,AG30/AF30),0)</f>
        <v>1</v>
      </c>
      <c r="AI30" s="71" t="s">
        <v>248</v>
      </c>
      <c r="AJ30" s="71" t="s">
        <v>249</v>
      </c>
      <c r="AK30" s="52">
        <f t="shared" si="3"/>
        <v>13</v>
      </c>
      <c r="AL30" s="89">
        <v>13</v>
      </c>
      <c r="AM30" s="90">
        <f t="shared" si="8"/>
        <v>1</v>
      </c>
      <c r="AN30" s="18" t="s">
        <v>250</v>
      </c>
      <c r="AO30" s="18"/>
      <c r="AP30" s="52">
        <f t="shared" si="4"/>
        <v>49</v>
      </c>
      <c r="AQ30" s="85">
        <f t="shared" si="10"/>
        <v>100</v>
      </c>
      <c r="AR30" s="51">
        <f t="shared" si="15"/>
        <v>1</v>
      </c>
      <c r="AS30" s="61" t="s">
        <v>94</v>
      </c>
    </row>
    <row r="31" spans="1:45" s="5" customFormat="1" ht="15.75">
      <c r="A31" s="10"/>
      <c r="B31" s="10"/>
      <c r="C31" s="10"/>
      <c r="D31" s="10"/>
      <c r="E31" s="13" t="s">
        <v>251</v>
      </c>
      <c r="F31" s="10"/>
      <c r="G31" s="10"/>
      <c r="H31" s="10"/>
      <c r="I31" s="10"/>
      <c r="J31" s="10"/>
      <c r="K31" s="10"/>
      <c r="L31" s="14"/>
      <c r="M31" s="14"/>
      <c r="N31" s="14"/>
      <c r="O31" s="14"/>
      <c r="P31" s="14"/>
      <c r="Q31" s="10"/>
      <c r="R31" s="10"/>
      <c r="S31" s="10"/>
      <c r="T31" s="10"/>
      <c r="U31" s="10"/>
      <c r="V31" s="53"/>
      <c r="W31" s="53"/>
      <c r="X31" s="54">
        <f>AVERAGE(X17:X30)*80%</f>
        <v>0.72712380952380951</v>
      </c>
      <c r="Y31" s="53"/>
      <c r="Z31" s="53"/>
      <c r="AA31" s="14"/>
      <c r="AB31" s="14"/>
      <c r="AC31" s="84">
        <f>AVERAGE(AC16:AC30)*80%</f>
        <v>0.71485440624734753</v>
      </c>
      <c r="AD31" s="14"/>
      <c r="AE31" s="14"/>
      <c r="AF31" s="91"/>
      <c r="AG31" s="91"/>
      <c r="AH31" s="98">
        <f>AVERAGE(AH16:AH30)*80%</f>
        <v>0.69702405568287928</v>
      </c>
      <c r="AI31" s="14"/>
      <c r="AJ31" s="14"/>
      <c r="AK31" s="91"/>
      <c r="AL31" s="91"/>
      <c r="AM31" s="98">
        <f>AVERAGE(AM16:AM30)*80%</f>
        <v>0.64756369199428032</v>
      </c>
      <c r="AN31" s="10"/>
      <c r="AO31" s="10"/>
      <c r="AP31" s="62"/>
      <c r="AQ31" s="62"/>
      <c r="AR31" s="54">
        <f>AVERAGE(AR16:AR30)*80%</f>
        <v>0.73628172951231785</v>
      </c>
      <c r="AS31" s="63"/>
    </row>
    <row r="32" spans="1:45" s="28" customFormat="1" ht="182.25">
      <c r="A32" s="45">
        <v>3</v>
      </c>
      <c r="B32" s="46" t="s">
        <v>77</v>
      </c>
      <c r="C32" s="23" t="s">
        <v>252</v>
      </c>
      <c r="D32" s="34" t="s">
        <v>253</v>
      </c>
      <c r="E32" s="23" t="s">
        <v>254</v>
      </c>
      <c r="F32" s="23" t="s">
        <v>255</v>
      </c>
      <c r="G32" s="23" t="s">
        <v>256</v>
      </c>
      <c r="H32" s="23" t="s">
        <v>257</v>
      </c>
      <c r="I32" s="23" t="s">
        <v>258</v>
      </c>
      <c r="J32" s="24" t="s">
        <v>130</v>
      </c>
      <c r="K32" s="25" t="s">
        <v>259</v>
      </c>
      <c r="L32" s="26">
        <v>0</v>
      </c>
      <c r="M32" s="26">
        <v>0.8</v>
      </c>
      <c r="N32" s="26" t="s">
        <v>260</v>
      </c>
      <c r="O32" s="26">
        <v>0.8</v>
      </c>
      <c r="P32" s="26">
        <v>0.8</v>
      </c>
      <c r="Q32" s="23" t="s">
        <v>64</v>
      </c>
      <c r="R32" s="23" t="s">
        <v>261</v>
      </c>
      <c r="S32" s="23" t="s">
        <v>262</v>
      </c>
      <c r="T32" s="23" t="s">
        <v>263</v>
      </c>
      <c r="U32" s="23" t="s">
        <v>264</v>
      </c>
      <c r="V32" s="77">
        <f>L32</f>
        <v>0</v>
      </c>
      <c r="W32" s="77">
        <v>0</v>
      </c>
      <c r="X32" s="78">
        <f>IFERROR(IF(W32/V32&gt;100%,100%,W32/V32),0)</f>
        <v>0</v>
      </c>
      <c r="Y32" s="55" t="s">
        <v>69</v>
      </c>
      <c r="Z32" s="55" t="s">
        <v>69</v>
      </c>
      <c r="AA32" s="105">
        <f>M32</f>
        <v>0.8</v>
      </c>
      <c r="AB32" s="80">
        <v>0.9</v>
      </c>
      <c r="AC32" s="106">
        <f>IFERROR(IF(AB32/AA32&gt;100%,100%,AB32/AA32),0)</f>
        <v>1</v>
      </c>
      <c r="AD32" s="23" t="s">
        <v>265</v>
      </c>
      <c r="AE32" s="23" t="s">
        <v>266</v>
      </c>
      <c r="AF32" s="68">
        <v>0</v>
      </c>
      <c r="AG32" s="57">
        <v>0</v>
      </c>
      <c r="AH32" s="99">
        <f>IFERROR(IF(AG32/AF32&gt;100%,100%,AG32/AF32),0)</f>
        <v>0</v>
      </c>
      <c r="AI32" s="23" t="s">
        <v>267</v>
      </c>
      <c r="AJ32" s="23" t="s">
        <v>267</v>
      </c>
      <c r="AK32" s="56">
        <f>O32</f>
        <v>0.8</v>
      </c>
      <c r="AL32" s="57">
        <v>0.96</v>
      </c>
      <c r="AM32" s="65">
        <f t="shared" si="8"/>
        <v>1</v>
      </c>
      <c r="AN32" s="23" t="s">
        <v>268</v>
      </c>
      <c r="AO32" s="23" t="s">
        <v>269</v>
      </c>
      <c r="AP32" s="56">
        <f>P32</f>
        <v>0.8</v>
      </c>
      <c r="AQ32" s="64">
        <f>IFERROR(AVERAGE(AB32,AL32),0)</f>
        <v>0.92999999999999994</v>
      </c>
      <c r="AR32" s="65">
        <f>IFERROR(IF(AQ32/AP32&gt;100%,100%,AQ32/AP32),0)</f>
        <v>1</v>
      </c>
      <c r="AS32" s="66" t="s">
        <v>270</v>
      </c>
    </row>
    <row r="33" spans="1:45" s="28" customFormat="1" ht="216">
      <c r="A33" s="45">
        <v>5</v>
      </c>
      <c r="B33" s="46" t="s">
        <v>271</v>
      </c>
      <c r="C33" s="23" t="s">
        <v>272</v>
      </c>
      <c r="D33" s="34" t="s">
        <v>273</v>
      </c>
      <c r="E33" s="23" t="s">
        <v>274</v>
      </c>
      <c r="F33" s="23" t="s">
        <v>255</v>
      </c>
      <c r="G33" s="23" t="s">
        <v>275</v>
      </c>
      <c r="H33" s="23" t="s">
        <v>276</v>
      </c>
      <c r="I33" s="23" t="s">
        <v>277</v>
      </c>
      <c r="J33" s="24" t="s">
        <v>278</v>
      </c>
      <c r="K33" s="24" t="s">
        <v>275</v>
      </c>
      <c r="L33" s="29">
        <v>0</v>
      </c>
      <c r="M33" s="29">
        <v>1</v>
      </c>
      <c r="N33" s="29">
        <v>1</v>
      </c>
      <c r="O33" s="29">
        <v>1</v>
      </c>
      <c r="P33" s="29">
        <v>1</v>
      </c>
      <c r="Q33" s="23" t="s">
        <v>279</v>
      </c>
      <c r="R33" s="23" t="s">
        <v>280</v>
      </c>
      <c r="S33" s="23" t="s">
        <v>281</v>
      </c>
      <c r="T33" s="23" t="s">
        <v>282</v>
      </c>
      <c r="U33" s="23" t="s">
        <v>283</v>
      </c>
      <c r="V33" s="77">
        <f>L33</f>
        <v>0</v>
      </c>
      <c r="W33" s="77">
        <v>0</v>
      </c>
      <c r="X33" s="78">
        <f t="shared" ref="X33:X38" si="17">IFERROR(IF(W33/V33&gt;100%,100%,W33/V33),0)</f>
        <v>0</v>
      </c>
      <c r="Y33" s="55" t="s">
        <v>69</v>
      </c>
      <c r="Z33" s="55" t="s">
        <v>69</v>
      </c>
      <c r="AA33" s="105">
        <f>M33</f>
        <v>1</v>
      </c>
      <c r="AB33" s="81">
        <v>0.7944</v>
      </c>
      <c r="AC33" s="106">
        <f>IFERROR(IF(AB33/AA33&gt;100%,100%,AB33/AA33),0)</f>
        <v>0.7944</v>
      </c>
      <c r="AD33" s="23" t="s">
        <v>284</v>
      </c>
      <c r="AE33" s="23" t="s">
        <v>285</v>
      </c>
      <c r="AF33" s="56">
        <f>N33</f>
        <v>1</v>
      </c>
      <c r="AG33" s="57">
        <v>0.84109999999999996</v>
      </c>
      <c r="AH33" s="99">
        <f t="shared" ref="AH33:AH38" si="18">IFERROR(IF(AG33/AF33&gt;100%,100%,AG33/AF33),0)</f>
        <v>0.84109999999999996</v>
      </c>
      <c r="AI33" s="23" t="s">
        <v>286</v>
      </c>
      <c r="AJ33" s="23" t="s">
        <v>287</v>
      </c>
      <c r="AK33" s="56">
        <f>O33</f>
        <v>1</v>
      </c>
      <c r="AL33" s="99">
        <v>0.76639999999999997</v>
      </c>
      <c r="AM33" s="65">
        <f t="shared" si="8"/>
        <v>0.76639999999999997</v>
      </c>
      <c r="AN33" s="23" t="s">
        <v>288</v>
      </c>
      <c r="AO33" s="23" t="s">
        <v>289</v>
      </c>
      <c r="AP33" s="56">
        <f>P33</f>
        <v>1</v>
      </c>
      <c r="AQ33" s="64">
        <f>IFERROR(AVERAGE(AB33,AG33,AL33),0)</f>
        <v>0.80063333333333331</v>
      </c>
      <c r="AR33" s="65">
        <f t="shared" ref="AR33:AR37" si="19">IFERROR(IF(AQ33/AP33&gt;100%,100%,AQ33/AP33),0)</f>
        <v>0.80063333333333331</v>
      </c>
      <c r="AS33" s="66" t="s">
        <v>290</v>
      </c>
    </row>
    <row r="34" spans="1:45" s="28" customFormat="1" ht="166.5">
      <c r="A34" s="45">
        <v>3</v>
      </c>
      <c r="B34" s="46" t="s">
        <v>77</v>
      </c>
      <c r="C34" s="23" t="s">
        <v>252</v>
      </c>
      <c r="D34" s="34" t="s">
        <v>291</v>
      </c>
      <c r="E34" s="23" t="s">
        <v>292</v>
      </c>
      <c r="F34" s="23" t="s">
        <v>255</v>
      </c>
      <c r="G34" s="23" t="s">
        <v>293</v>
      </c>
      <c r="H34" s="23" t="s">
        <v>294</v>
      </c>
      <c r="I34" s="23" t="s">
        <v>295</v>
      </c>
      <c r="J34" s="24" t="s">
        <v>158</v>
      </c>
      <c r="K34" s="24" t="s">
        <v>293</v>
      </c>
      <c r="L34" s="40">
        <v>0</v>
      </c>
      <c r="M34" s="40">
        <v>1</v>
      </c>
      <c r="N34" s="40">
        <v>0</v>
      </c>
      <c r="O34" s="40">
        <v>1</v>
      </c>
      <c r="P34" s="40">
        <v>2</v>
      </c>
      <c r="Q34" s="23" t="s">
        <v>64</v>
      </c>
      <c r="R34" s="23" t="s">
        <v>296</v>
      </c>
      <c r="S34" s="23" t="s">
        <v>296</v>
      </c>
      <c r="T34" s="23" t="s">
        <v>263</v>
      </c>
      <c r="U34" s="23" t="s">
        <v>263</v>
      </c>
      <c r="V34" s="77">
        <f>L34</f>
        <v>0</v>
      </c>
      <c r="W34" s="77">
        <v>0</v>
      </c>
      <c r="X34" s="78">
        <f t="shared" si="17"/>
        <v>0</v>
      </c>
      <c r="Y34" s="55" t="s">
        <v>69</v>
      </c>
      <c r="Z34" s="55" t="s">
        <v>69</v>
      </c>
      <c r="AA34" s="107">
        <f>M34</f>
        <v>1</v>
      </c>
      <c r="AB34" s="80">
        <v>1</v>
      </c>
      <c r="AC34" s="106">
        <f>IFERROR(IF(AB34/AA34&gt;100%,100%,AB34/AA34),0)</f>
        <v>1</v>
      </c>
      <c r="AD34" s="23" t="s">
        <v>297</v>
      </c>
      <c r="AE34" s="23" t="s">
        <v>298</v>
      </c>
      <c r="AF34" s="102">
        <f>N34</f>
        <v>0</v>
      </c>
      <c r="AG34" s="103">
        <v>0</v>
      </c>
      <c r="AH34" s="99">
        <f t="shared" si="18"/>
        <v>0</v>
      </c>
      <c r="AI34" s="23" t="s">
        <v>267</v>
      </c>
      <c r="AJ34" s="23" t="s">
        <v>267</v>
      </c>
      <c r="AK34" s="104">
        <f>O34</f>
        <v>1</v>
      </c>
      <c r="AL34" s="103">
        <v>0</v>
      </c>
      <c r="AM34" s="65">
        <f t="shared" si="8"/>
        <v>0</v>
      </c>
      <c r="AN34" s="23" t="s">
        <v>299</v>
      </c>
      <c r="AO34" s="23" t="s">
        <v>300</v>
      </c>
      <c r="AP34" s="67">
        <f>P34</f>
        <v>2</v>
      </c>
      <c r="AQ34" s="108">
        <f>IFERROR(AB34+AL34,0)</f>
        <v>1</v>
      </c>
      <c r="AR34" s="82">
        <f t="shared" si="19"/>
        <v>0.5</v>
      </c>
      <c r="AS34" s="83" t="s">
        <v>301</v>
      </c>
    </row>
    <row r="35" spans="1:45" s="28" customFormat="1" ht="166.5">
      <c r="A35" s="45">
        <v>3</v>
      </c>
      <c r="B35" s="46" t="s">
        <v>77</v>
      </c>
      <c r="C35" s="23" t="s">
        <v>302</v>
      </c>
      <c r="D35" s="34" t="s">
        <v>303</v>
      </c>
      <c r="E35" s="23" t="s">
        <v>304</v>
      </c>
      <c r="F35" s="23" t="s">
        <v>255</v>
      </c>
      <c r="G35" s="23" t="s">
        <v>305</v>
      </c>
      <c r="H35" s="23" t="s">
        <v>306</v>
      </c>
      <c r="I35" s="23" t="s">
        <v>307</v>
      </c>
      <c r="J35" s="24" t="s">
        <v>158</v>
      </c>
      <c r="K35" s="24" t="s">
        <v>308</v>
      </c>
      <c r="L35" s="29">
        <v>1</v>
      </c>
      <c r="M35" s="29">
        <v>0</v>
      </c>
      <c r="N35" s="29">
        <v>0</v>
      </c>
      <c r="O35" s="29">
        <v>0</v>
      </c>
      <c r="P35" s="29">
        <v>1</v>
      </c>
      <c r="Q35" s="23" t="s">
        <v>64</v>
      </c>
      <c r="R35" s="23" t="s">
        <v>309</v>
      </c>
      <c r="S35" s="23" t="s">
        <v>310</v>
      </c>
      <c r="T35" s="23" t="s">
        <v>263</v>
      </c>
      <c r="U35" s="23" t="s">
        <v>311</v>
      </c>
      <c r="V35" s="56">
        <v>1</v>
      </c>
      <c r="W35" s="57">
        <f>13/13</f>
        <v>1</v>
      </c>
      <c r="X35" s="78">
        <f t="shared" si="17"/>
        <v>1</v>
      </c>
      <c r="Y35" s="23" t="s">
        <v>312</v>
      </c>
      <c r="Z35" s="23" t="s">
        <v>313</v>
      </c>
      <c r="AA35" s="105">
        <f>M35</f>
        <v>0</v>
      </c>
      <c r="AB35" s="81">
        <v>0</v>
      </c>
      <c r="AC35" s="106">
        <f>IFERROR(IF(AB35/AA35&gt;100%,100%,AB35/AA35),0)</f>
        <v>0</v>
      </c>
      <c r="AD35" s="23" t="s">
        <v>314</v>
      </c>
      <c r="AE35" s="23" t="s">
        <v>315</v>
      </c>
      <c r="AF35" s="56">
        <f>N35</f>
        <v>0</v>
      </c>
      <c r="AG35" s="57">
        <v>0</v>
      </c>
      <c r="AH35" s="99">
        <f t="shared" si="18"/>
        <v>0</v>
      </c>
      <c r="AI35" s="23" t="s">
        <v>267</v>
      </c>
      <c r="AJ35" s="23" t="s">
        <v>267</v>
      </c>
      <c r="AK35" s="56">
        <f>O35</f>
        <v>0</v>
      </c>
      <c r="AL35" s="57">
        <v>0</v>
      </c>
      <c r="AM35" s="65">
        <f t="shared" si="8"/>
        <v>0</v>
      </c>
      <c r="AN35" s="23" t="s">
        <v>316</v>
      </c>
      <c r="AO35" s="23" t="s">
        <v>316</v>
      </c>
      <c r="AP35" s="68">
        <v>1</v>
      </c>
      <c r="AQ35" s="57">
        <f>IFERROR(W35+AB35+AG35+AL35,0)</f>
        <v>1</v>
      </c>
      <c r="AR35" s="65">
        <f>IFERROR(IF(AQ35/AP35&gt;100%,100%,AQ35/AP35),0)</f>
        <v>1</v>
      </c>
      <c r="AS35" s="66" t="s">
        <v>94</v>
      </c>
    </row>
    <row r="36" spans="1:45" s="28" customFormat="1" ht="182.25">
      <c r="A36" s="45">
        <v>3</v>
      </c>
      <c r="B36" s="46" t="s">
        <v>77</v>
      </c>
      <c r="C36" s="23" t="s">
        <v>302</v>
      </c>
      <c r="D36" s="34" t="s">
        <v>317</v>
      </c>
      <c r="E36" s="23" t="s">
        <v>318</v>
      </c>
      <c r="F36" s="23" t="s">
        <v>255</v>
      </c>
      <c r="G36" s="23" t="s">
        <v>319</v>
      </c>
      <c r="H36" s="23" t="s">
        <v>320</v>
      </c>
      <c r="I36" s="23" t="s">
        <v>144</v>
      </c>
      <c r="J36" s="24" t="s">
        <v>130</v>
      </c>
      <c r="K36" s="24" t="s">
        <v>319</v>
      </c>
      <c r="L36" s="30">
        <v>1</v>
      </c>
      <c r="M36" s="30">
        <v>1</v>
      </c>
      <c r="N36" s="30">
        <v>1</v>
      </c>
      <c r="O36" s="30">
        <v>1</v>
      </c>
      <c r="P36" s="30">
        <v>1</v>
      </c>
      <c r="Q36" s="23" t="s">
        <v>321</v>
      </c>
      <c r="R36" s="23" t="s">
        <v>322</v>
      </c>
      <c r="S36" s="23" t="s">
        <v>323</v>
      </c>
      <c r="T36" s="23" t="s">
        <v>263</v>
      </c>
      <c r="U36" s="23" t="s">
        <v>311</v>
      </c>
      <c r="V36" s="56">
        <f>L36</f>
        <v>1</v>
      </c>
      <c r="W36" s="57">
        <f>123/124</f>
        <v>0.99193548387096775</v>
      </c>
      <c r="X36" s="78">
        <f t="shared" si="17"/>
        <v>0.99193548387096775</v>
      </c>
      <c r="Y36" s="23" t="s">
        <v>324</v>
      </c>
      <c r="Z36" s="23" t="s">
        <v>313</v>
      </c>
      <c r="AA36" s="105">
        <f>M36</f>
        <v>1</v>
      </c>
      <c r="AB36" s="80">
        <v>1</v>
      </c>
      <c r="AC36" s="106">
        <f>IFERROR(IF(AB36/AA36&gt;100%,100%,AB36/AA36),0)</f>
        <v>1</v>
      </c>
      <c r="AD36" s="23" t="s">
        <v>325</v>
      </c>
      <c r="AE36" s="23" t="s">
        <v>326</v>
      </c>
      <c r="AF36" s="56">
        <f>N36</f>
        <v>1</v>
      </c>
      <c r="AG36" s="57">
        <f>195/195</f>
        <v>1</v>
      </c>
      <c r="AH36" s="99">
        <f t="shared" si="18"/>
        <v>1</v>
      </c>
      <c r="AI36" s="23" t="s">
        <v>327</v>
      </c>
      <c r="AJ36" s="23" t="s">
        <v>328</v>
      </c>
      <c r="AK36" s="56">
        <f>O36</f>
        <v>1</v>
      </c>
      <c r="AL36" s="57">
        <f>220/222</f>
        <v>0.99099099099099097</v>
      </c>
      <c r="AM36" s="65">
        <f t="shared" si="8"/>
        <v>0.99099099099099097</v>
      </c>
      <c r="AN36" s="23" t="s">
        <v>329</v>
      </c>
      <c r="AO36" s="23" t="s">
        <v>330</v>
      </c>
      <c r="AP36" s="56">
        <f>P36</f>
        <v>1</v>
      </c>
      <c r="AQ36" s="64">
        <f>IFERROR(AVERAGE(W36,AB36,AG36,AL36),0)</f>
        <v>0.99573161871548976</v>
      </c>
      <c r="AR36" s="65">
        <f t="shared" si="19"/>
        <v>0.99573161871548976</v>
      </c>
      <c r="AS36" s="66" t="s">
        <v>331</v>
      </c>
    </row>
    <row r="37" spans="1:45" s="28" customFormat="1" ht="166.5">
      <c r="A37" s="45">
        <v>3</v>
      </c>
      <c r="B37" s="46" t="s">
        <v>77</v>
      </c>
      <c r="C37" s="46" t="s">
        <v>332</v>
      </c>
      <c r="D37" s="45" t="s">
        <v>333</v>
      </c>
      <c r="E37" s="46" t="s">
        <v>334</v>
      </c>
      <c r="F37" s="46" t="s">
        <v>255</v>
      </c>
      <c r="G37" s="46" t="s">
        <v>335</v>
      </c>
      <c r="H37" s="46" t="s">
        <v>336</v>
      </c>
      <c r="I37" s="46" t="s">
        <v>337</v>
      </c>
      <c r="J37" s="47" t="s">
        <v>158</v>
      </c>
      <c r="K37" s="47" t="s">
        <v>335</v>
      </c>
      <c r="L37" s="48">
        <v>0</v>
      </c>
      <c r="M37" s="86">
        <v>1</v>
      </c>
      <c r="N37" s="48">
        <v>0</v>
      </c>
      <c r="O37" s="48">
        <v>0</v>
      </c>
      <c r="P37" s="48">
        <v>1</v>
      </c>
      <c r="Q37" s="46" t="s">
        <v>64</v>
      </c>
      <c r="R37" s="46" t="s">
        <v>335</v>
      </c>
      <c r="S37" s="46" t="s">
        <v>338</v>
      </c>
      <c r="T37" s="46" t="s">
        <v>263</v>
      </c>
      <c r="U37" s="46" t="s">
        <v>339</v>
      </c>
      <c r="V37" s="77">
        <f>L37</f>
        <v>0</v>
      </c>
      <c r="W37" s="77">
        <v>0</v>
      </c>
      <c r="X37" s="78">
        <f t="shared" si="17"/>
        <v>0</v>
      </c>
      <c r="Y37" s="55" t="s">
        <v>69</v>
      </c>
      <c r="Z37" s="55" t="s">
        <v>69</v>
      </c>
      <c r="AA37" s="105">
        <f>M37</f>
        <v>1</v>
      </c>
      <c r="AB37" s="80">
        <v>1</v>
      </c>
      <c r="AC37" s="106">
        <f>IFERROR(IF(AB37/AA37&gt;100%,100%,AB37/AA37),0)</f>
        <v>1</v>
      </c>
      <c r="AD37" s="23" t="s">
        <v>340</v>
      </c>
      <c r="AE37" s="23" t="s">
        <v>341</v>
      </c>
      <c r="AF37" s="104">
        <f t="shared" ref="AF37:AF38" si="20">N37</f>
        <v>0</v>
      </c>
      <c r="AG37" s="103">
        <v>0</v>
      </c>
      <c r="AH37" s="99">
        <f t="shared" si="18"/>
        <v>0</v>
      </c>
      <c r="AI37" s="23" t="s">
        <v>267</v>
      </c>
      <c r="AJ37" s="23" t="s">
        <v>267</v>
      </c>
      <c r="AK37" s="104">
        <f t="shared" ref="AK37:AK38" si="21">O37</f>
        <v>0</v>
      </c>
      <c r="AL37" s="103">
        <v>0</v>
      </c>
      <c r="AM37" s="65">
        <f t="shared" si="8"/>
        <v>0</v>
      </c>
      <c r="AN37" s="23" t="s">
        <v>316</v>
      </c>
      <c r="AO37" s="23" t="s">
        <v>316</v>
      </c>
      <c r="AP37" s="67">
        <f>P37</f>
        <v>1</v>
      </c>
      <c r="AQ37" s="108">
        <f>IFERROR(W37+AB37+AG37+AL37,0)</f>
        <v>1</v>
      </c>
      <c r="AR37" s="82">
        <f t="shared" si="19"/>
        <v>1</v>
      </c>
      <c r="AS37" s="83" t="s">
        <v>94</v>
      </c>
    </row>
    <row r="38" spans="1:45" s="28" customFormat="1" ht="166.5">
      <c r="A38" s="45">
        <v>3</v>
      </c>
      <c r="B38" s="46" t="s">
        <v>77</v>
      </c>
      <c r="C38" s="46" t="s">
        <v>332</v>
      </c>
      <c r="D38" s="45" t="s">
        <v>342</v>
      </c>
      <c r="E38" s="46" t="s">
        <v>343</v>
      </c>
      <c r="F38" s="46" t="s">
        <v>255</v>
      </c>
      <c r="G38" s="46" t="s">
        <v>344</v>
      </c>
      <c r="H38" s="46" t="s">
        <v>345</v>
      </c>
      <c r="I38" s="46" t="s">
        <v>337</v>
      </c>
      <c r="J38" s="47" t="s">
        <v>158</v>
      </c>
      <c r="K38" s="47" t="s">
        <v>344</v>
      </c>
      <c r="L38" s="48">
        <v>0</v>
      </c>
      <c r="M38" s="48">
        <v>0</v>
      </c>
      <c r="N38" s="48">
        <v>0</v>
      </c>
      <c r="O38" s="48">
        <v>1</v>
      </c>
      <c r="P38" s="48">
        <v>1</v>
      </c>
      <c r="Q38" s="46" t="s">
        <v>64</v>
      </c>
      <c r="R38" s="46" t="s">
        <v>346</v>
      </c>
      <c r="S38" s="46" t="s">
        <v>347</v>
      </c>
      <c r="T38" s="46" t="s">
        <v>263</v>
      </c>
      <c r="U38" s="46" t="s">
        <v>339</v>
      </c>
      <c r="V38" s="77">
        <f>L38</f>
        <v>0</v>
      </c>
      <c r="W38" s="77">
        <v>0</v>
      </c>
      <c r="X38" s="78">
        <f t="shared" si="17"/>
        <v>0</v>
      </c>
      <c r="Y38" s="55" t="s">
        <v>69</v>
      </c>
      <c r="Z38" s="55" t="s">
        <v>69</v>
      </c>
      <c r="AA38" s="105">
        <f t="shared" ref="AA37:AA38" si="22">M38</f>
        <v>0</v>
      </c>
      <c r="AB38" s="81">
        <v>0</v>
      </c>
      <c r="AC38" s="106">
        <f>IFERROR(IF(AB38/AA38&gt;100%,100%,AB38/AA38),0)</f>
        <v>0</v>
      </c>
      <c r="AD38" s="23" t="s">
        <v>314</v>
      </c>
      <c r="AE38" s="23" t="s">
        <v>315</v>
      </c>
      <c r="AF38" s="104">
        <f t="shared" si="20"/>
        <v>0</v>
      </c>
      <c r="AG38" s="103">
        <v>0</v>
      </c>
      <c r="AH38" s="99">
        <f t="shared" si="18"/>
        <v>0</v>
      </c>
      <c r="AI38" s="23" t="s">
        <v>267</v>
      </c>
      <c r="AJ38" s="23" t="s">
        <v>267</v>
      </c>
      <c r="AK38" s="104">
        <f t="shared" si="21"/>
        <v>1</v>
      </c>
      <c r="AL38" s="103">
        <v>0.7</v>
      </c>
      <c r="AM38" s="65">
        <f t="shared" si="8"/>
        <v>0.7</v>
      </c>
      <c r="AN38" s="23" t="s">
        <v>348</v>
      </c>
      <c r="AO38" s="23" t="s">
        <v>349</v>
      </c>
      <c r="AP38" s="67">
        <f>P38</f>
        <v>1</v>
      </c>
      <c r="AQ38" s="108">
        <f>IFERROR(W38+AB38+AG38+AL38,0)</f>
        <v>0.7</v>
      </c>
      <c r="AR38" s="65">
        <f>IFERROR(IF(AQ38/AP38&gt;100%,100%,AQ38/AP38),0)</f>
        <v>0.7</v>
      </c>
      <c r="AS38" s="66" t="s">
        <v>350</v>
      </c>
    </row>
    <row r="39" spans="1:45" s="5" customFormat="1" ht="17.25">
      <c r="A39" s="10"/>
      <c r="B39" s="10"/>
      <c r="C39" s="10"/>
      <c r="D39" s="10"/>
      <c r="E39" s="11" t="s">
        <v>351</v>
      </c>
      <c r="F39" s="11"/>
      <c r="G39" s="11"/>
      <c r="H39" s="11"/>
      <c r="I39" s="11"/>
      <c r="J39" s="11"/>
      <c r="K39" s="11"/>
      <c r="L39" s="12"/>
      <c r="M39" s="12"/>
      <c r="N39" s="12"/>
      <c r="O39" s="12"/>
      <c r="P39" s="12"/>
      <c r="Q39" s="11"/>
      <c r="R39" s="10"/>
      <c r="S39" s="10"/>
      <c r="T39" s="10"/>
      <c r="U39" s="10"/>
      <c r="V39" s="12"/>
      <c r="W39" s="12"/>
      <c r="X39" s="58">
        <f>AVERAGE(X35,X36)*20%</f>
        <v>0.1991935483870968</v>
      </c>
      <c r="Y39" s="10"/>
      <c r="Z39" s="10"/>
      <c r="AA39" s="12"/>
      <c r="AB39" s="12"/>
      <c r="AC39" s="58">
        <f>AVERAGE(AC32,AC33,AC34,AC36,AC37)*20%</f>
        <v>0.191776</v>
      </c>
      <c r="AD39" s="10"/>
      <c r="AE39" s="10"/>
      <c r="AF39" s="15"/>
      <c r="AG39" s="15"/>
      <c r="AH39" s="95">
        <f>AVERAGE(AH33,AH36)*20%</f>
        <v>0.18411</v>
      </c>
      <c r="AI39" s="10"/>
      <c r="AJ39" s="10"/>
      <c r="AK39" s="15"/>
      <c r="AL39" s="15"/>
      <c r="AM39" s="95">
        <f>AVERAGE(AM32,AM33,AM34,AM36,AM38)*20%</f>
        <v>0.13829563963963962</v>
      </c>
      <c r="AN39" s="10"/>
      <c r="AO39" s="10"/>
      <c r="AP39" s="15"/>
      <c r="AQ39" s="15"/>
      <c r="AR39" s="58">
        <f>AVERAGE(AR32,AR33,AR34,AR35,AR36,AR37,AR38)*20%</f>
        <v>0.17132471291568069</v>
      </c>
      <c r="AS39" s="10"/>
    </row>
    <row r="40" spans="1:45" s="9" customFormat="1" ht="20.25">
      <c r="A40" s="6"/>
      <c r="B40" s="6"/>
      <c r="C40" s="6"/>
      <c r="D40" s="6"/>
      <c r="E40" s="7" t="s">
        <v>352</v>
      </c>
      <c r="F40" s="6"/>
      <c r="G40" s="6"/>
      <c r="H40" s="6"/>
      <c r="I40" s="6"/>
      <c r="J40" s="6"/>
      <c r="K40" s="6"/>
      <c r="L40" s="8"/>
      <c r="M40" s="8"/>
      <c r="N40" s="8"/>
      <c r="O40" s="8"/>
      <c r="P40" s="8"/>
      <c r="Q40" s="6"/>
      <c r="R40" s="6"/>
      <c r="S40" s="6"/>
      <c r="T40" s="6"/>
      <c r="U40" s="6"/>
      <c r="V40" s="8"/>
      <c r="W40" s="8"/>
      <c r="X40" s="59">
        <f>X31+X39</f>
        <v>0.9263173579109063</v>
      </c>
      <c r="Y40" s="6"/>
      <c r="Z40" s="6"/>
      <c r="AA40" s="8"/>
      <c r="AB40" s="8"/>
      <c r="AC40" s="59">
        <f>AC31+AC39</f>
        <v>0.90663040624734759</v>
      </c>
      <c r="AD40" s="6"/>
      <c r="AE40" s="6"/>
      <c r="AF40" s="16"/>
      <c r="AG40" s="16"/>
      <c r="AH40" s="96">
        <f>AH31+AH39</f>
        <v>0.88113405568287928</v>
      </c>
      <c r="AI40" s="6"/>
      <c r="AJ40" s="6"/>
      <c r="AK40" s="16"/>
      <c r="AL40" s="16"/>
      <c r="AM40" s="96">
        <f>AM31+AM39</f>
        <v>0.78585933163391997</v>
      </c>
      <c r="AN40" s="6"/>
      <c r="AO40" s="6"/>
      <c r="AP40" s="16"/>
      <c r="AQ40" s="16"/>
      <c r="AR40" s="59">
        <f>AR31+AR39</f>
        <v>0.90760644242799859</v>
      </c>
      <c r="AS40" s="6"/>
    </row>
  </sheetData>
  <mergeCells count="21">
    <mergeCell ref="V13:Z14"/>
    <mergeCell ref="AA13:AE14"/>
    <mergeCell ref="AF13:AJ14"/>
    <mergeCell ref="AK13:AO14"/>
    <mergeCell ref="AP13:AS14"/>
    <mergeCell ref="A13:B14"/>
    <mergeCell ref="C13:C15"/>
    <mergeCell ref="A1:K1"/>
    <mergeCell ref="L1:P1"/>
    <mergeCell ref="D13:F14"/>
    <mergeCell ref="G13:Q14"/>
    <mergeCell ref="A2:K2"/>
    <mergeCell ref="H9:K9"/>
    <mergeCell ref="H11:K11"/>
    <mergeCell ref="R13:U14"/>
    <mergeCell ref="F4:K4"/>
    <mergeCell ref="H5:K5"/>
    <mergeCell ref="H6:K6"/>
    <mergeCell ref="H7:K7"/>
    <mergeCell ref="H8:K8"/>
    <mergeCell ref="H10:K10"/>
  </mergeCells>
  <dataValidations count="1">
    <dataValidation allowBlank="1" showInputMessage="1" showErrorMessage="1" error="Escriba un texto " promptTitle="Cualquier contenido" sqref="F15 F3:F12"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F13:F14 F1 F16:F36 F39:F1048576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11.42578125" defaultRowHeight="15"/>
  <cols>
    <col min="1" max="1" width="34.5703125" bestFit="1" customWidth="1"/>
  </cols>
  <sheetData>
    <row r="1" spans="1:1">
      <c r="A1" t="s">
        <v>33</v>
      </c>
    </row>
    <row r="2" spans="1:1">
      <c r="A2" t="s">
        <v>58</v>
      </c>
    </row>
    <row r="3" spans="1:1">
      <c r="A3" t="s">
        <v>141</v>
      </c>
    </row>
    <row r="4" spans="1:1">
      <c r="A4" t="s">
        <v>255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34A76A-CC22-4CBA-9630-8BC4987C008C}"/>
</file>

<file path=customXml/itemProps2.xml><?xml version="1.0" encoding="utf-8"?>
<ds:datastoreItem xmlns:ds="http://schemas.openxmlformats.org/officeDocument/2006/customXml" ds:itemID="{1BD912C2-67FF-4F74-B857-B8D2F5FE6CA6}"/>
</file>

<file path=customXml/itemProps3.xml><?xml version="1.0" encoding="utf-8"?>
<ds:datastoreItem xmlns:ds="http://schemas.openxmlformats.org/officeDocument/2006/customXml" ds:itemID="{265251AB-C88B-4079-B78F-2291AC2E7A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2026-01-14T20:30:20Z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